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V:\Eelarveosakond\oma\Eelarve\2023 ea seadus\Eelarved\"/>
    </mc:Choice>
  </mc:AlternateContent>
  <xr:revisionPtr revIDLastSave="0" documentId="13_ncr:1_{034E22CB-CD88-46BC-80D1-BEC8CBB63E60}" xr6:coauthVersionLast="47" xr6:coauthVersionMax="47" xr10:uidLastSave="{00000000-0000-0000-0000-000000000000}"/>
  <bookViews>
    <workbookView xWindow="-108" yWindow="-108" windowWidth="23256" windowHeight="12576" xr2:uid="{BD55265E-7328-4F6D-85D8-FAD47CEA9A12}"/>
  </bookViews>
  <sheets>
    <sheet name="Lisa 3 RIA " sheetId="1" r:id="rId1"/>
  </sheets>
  <definedNames>
    <definedName name="_xlnm._FilterDatabase" localSheetId="0" hidden="1">'Lisa 3 RIA '!$A$14:$Y$70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6" i="1" l="1"/>
  <c r="O64" i="1"/>
  <c r="O62" i="1"/>
  <c r="O61" i="1" s="1"/>
  <c r="O60" i="1" s="1"/>
  <c r="O33" i="1"/>
  <c r="O23" i="1"/>
  <c r="O17" i="1"/>
  <c r="O7" i="1"/>
  <c r="O8" i="1" s="1"/>
  <c r="O9" i="1"/>
  <c r="O10" i="1"/>
  <c r="O11" i="1"/>
  <c r="O12" i="1"/>
  <c r="Q29" i="1"/>
  <c r="P7" i="1"/>
  <c r="P8" i="1" s="1"/>
  <c r="P9" i="1"/>
  <c r="P10" i="1"/>
  <c r="P11" i="1"/>
  <c r="P12" i="1"/>
  <c r="P13" i="1" l="1"/>
  <c r="O13" i="1"/>
  <c r="O22" i="1"/>
  <c r="O21" i="1" s="1"/>
  <c r="P66" i="1" l="1"/>
  <c r="P64" i="1"/>
  <c r="P62" i="1"/>
  <c r="P33" i="1"/>
  <c r="P23" i="1"/>
  <c r="P17" i="1"/>
  <c r="M63" i="1"/>
  <c r="N57" i="1"/>
  <c r="Q57" i="1" s="1"/>
  <c r="N51" i="1"/>
  <c r="Q51" i="1" s="1"/>
  <c r="N44" i="1"/>
  <c r="Q44" i="1" s="1"/>
  <c r="N37" i="1"/>
  <c r="Q37" i="1" s="1"/>
  <c r="N30" i="1"/>
  <c r="Q30" i="1" s="1"/>
  <c r="K66" i="1"/>
  <c r="K64" i="1"/>
  <c r="K62" i="1"/>
  <c r="K33" i="1"/>
  <c r="K23" i="1"/>
  <c r="K17" i="1"/>
  <c r="L17" i="1"/>
  <c r="M17" i="1"/>
  <c r="P61" i="1" l="1"/>
  <c r="P60" i="1" s="1"/>
  <c r="P22" i="1"/>
  <c r="P21" i="1" s="1"/>
  <c r="K61" i="1"/>
  <c r="K60" i="1" s="1"/>
  <c r="K22" i="1"/>
  <c r="K21" i="1" s="1"/>
  <c r="K7" i="1" l="1"/>
  <c r="K8" i="1" s="1"/>
  <c r="K9" i="1"/>
  <c r="K10" i="1"/>
  <c r="K11" i="1"/>
  <c r="K12" i="1"/>
  <c r="L66" i="1"/>
  <c r="M66" i="1"/>
  <c r="L64" i="1"/>
  <c r="M64" i="1"/>
  <c r="L62" i="1"/>
  <c r="M62" i="1"/>
  <c r="L33" i="1"/>
  <c r="M33" i="1"/>
  <c r="L23" i="1"/>
  <c r="M23" i="1"/>
  <c r="N26" i="1"/>
  <c r="Q26" i="1" s="1"/>
  <c r="N35" i="1"/>
  <c r="Q35" i="1" s="1"/>
  <c r="N36" i="1"/>
  <c r="Q36" i="1" s="1"/>
  <c r="N43" i="1"/>
  <c r="Q43" i="1" s="1"/>
  <c r="N49" i="1"/>
  <c r="Q49" i="1" s="1"/>
  <c r="N50" i="1"/>
  <c r="Q50" i="1" s="1"/>
  <c r="N55" i="1"/>
  <c r="Q55" i="1" s="1"/>
  <c r="K13" i="1" l="1"/>
  <c r="M22" i="1"/>
  <c r="M21" i="1" s="1"/>
  <c r="M61" i="1"/>
  <c r="M60" i="1" s="1"/>
  <c r="L61" i="1"/>
  <c r="L60" i="1" s="1"/>
  <c r="L22" i="1"/>
  <c r="L21" i="1" s="1"/>
  <c r="L12" i="1"/>
  <c r="L11" i="1"/>
  <c r="L10" i="1"/>
  <c r="L9" i="1"/>
  <c r="L7" i="1"/>
  <c r="L8" i="1" s="1"/>
  <c r="L13" i="1" l="1"/>
  <c r="M7" i="1"/>
  <c r="M8" i="1" s="1"/>
  <c r="M9" i="1"/>
  <c r="M10" i="1"/>
  <c r="M11" i="1"/>
  <c r="M12" i="1"/>
  <c r="H66" i="1"/>
  <c r="I66" i="1"/>
  <c r="H64" i="1"/>
  <c r="I64" i="1"/>
  <c r="J64" i="1"/>
  <c r="H62" i="1"/>
  <c r="I62" i="1"/>
  <c r="H33" i="1"/>
  <c r="I33" i="1"/>
  <c r="H23" i="1"/>
  <c r="I23" i="1"/>
  <c r="H17" i="1"/>
  <c r="I17" i="1"/>
  <c r="J25" i="1"/>
  <c r="N25" i="1" s="1"/>
  <c r="Q25" i="1" s="1"/>
  <c r="J27" i="1"/>
  <c r="N27" i="1" s="1"/>
  <c r="Q27" i="1" s="1"/>
  <c r="J28" i="1"/>
  <c r="N28" i="1" s="1"/>
  <c r="Q28" i="1" s="1"/>
  <c r="J31" i="1"/>
  <c r="N31" i="1" s="1"/>
  <c r="Q31" i="1" s="1"/>
  <c r="J32" i="1"/>
  <c r="N32" i="1" s="1"/>
  <c r="Q32" i="1" s="1"/>
  <c r="J34" i="1"/>
  <c r="N34" i="1" s="1"/>
  <c r="Q34" i="1" s="1"/>
  <c r="J38" i="1"/>
  <c r="N38" i="1" s="1"/>
  <c r="Q38" i="1" s="1"/>
  <c r="J39" i="1"/>
  <c r="N39" i="1" s="1"/>
  <c r="J40" i="1"/>
  <c r="N40" i="1" s="1"/>
  <c r="Q40" i="1" s="1"/>
  <c r="J41" i="1"/>
  <c r="N41" i="1" s="1"/>
  <c r="Q41" i="1" s="1"/>
  <c r="J42" i="1"/>
  <c r="N42" i="1" s="1"/>
  <c r="Q42" i="1" s="1"/>
  <c r="J45" i="1"/>
  <c r="N45" i="1" s="1"/>
  <c r="Q45" i="1" s="1"/>
  <c r="J46" i="1"/>
  <c r="N46" i="1" s="1"/>
  <c r="Q46" i="1" s="1"/>
  <c r="J47" i="1"/>
  <c r="N47" i="1" s="1"/>
  <c r="Q47" i="1" s="1"/>
  <c r="J48" i="1"/>
  <c r="N48" i="1" s="1"/>
  <c r="Q48" i="1" s="1"/>
  <c r="J52" i="1"/>
  <c r="N52" i="1" s="1"/>
  <c r="Q52" i="1" s="1"/>
  <c r="J53" i="1"/>
  <c r="N53" i="1" s="1"/>
  <c r="Q53" i="1" s="1"/>
  <c r="J54" i="1"/>
  <c r="N54" i="1" s="1"/>
  <c r="Q54" i="1" s="1"/>
  <c r="J56" i="1"/>
  <c r="N56" i="1" s="1"/>
  <c r="Q56" i="1" s="1"/>
  <c r="J58" i="1"/>
  <c r="N58" i="1" s="1"/>
  <c r="Q58" i="1" s="1"/>
  <c r="J59" i="1"/>
  <c r="N59" i="1" s="1"/>
  <c r="Q59" i="1" s="1"/>
  <c r="J63" i="1"/>
  <c r="J65" i="1"/>
  <c r="N65" i="1" s="1"/>
  <c r="Q65" i="1" s="1"/>
  <c r="J67" i="1"/>
  <c r="N67" i="1" s="1"/>
  <c r="Q67" i="1" s="1"/>
  <c r="J68" i="1"/>
  <c r="N68" i="1" s="1"/>
  <c r="Q68" i="1" s="1"/>
  <c r="J69" i="1"/>
  <c r="N69" i="1" s="1"/>
  <c r="Q69" i="1" s="1"/>
  <c r="J70" i="1"/>
  <c r="N70" i="1" s="1"/>
  <c r="Q70" i="1" s="1"/>
  <c r="J24" i="1"/>
  <c r="N24" i="1" s="1"/>
  <c r="Q24" i="1" s="1"/>
  <c r="J19" i="1"/>
  <c r="N19" i="1" s="1"/>
  <c r="Q19" i="1" s="1"/>
  <c r="J20" i="1"/>
  <c r="N20" i="1" s="1"/>
  <c r="Q20" i="1" s="1"/>
  <c r="J18" i="1"/>
  <c r="N18" i="1" s="1"/>
  <c r="Q18" i="1" s="1"/>
  <c r="Q11" i="1" l="1"/>
  <c r="Q39" i="1"/>
  <c r="Q23" i="1"/>
  <c r="Q7" i="1"/>
  <c r="Q8" i="1" s="1"/>
  <c r="Q17" i="1"/>
  <c r="N64" i="1"/>
  <c r="Q64" i="1"/>
  <c r="Q12" i="1"/>
  <c r="Q66" i="1"/>
  <c r="Q10" i="1"/>
  <c r="Q33" i="1"/>
  <c r="N23" i="1"/>
  <c r="N17" i="1"/>
  <c r="N66" i="1"/>
  <c r="J62" i="1"/>
  <c r="J61" i="1" s="1"/>
  <c r="J60" i="1" s="1"/>
  <c r="N63" i="1"/>
  <c r="Q63" i="1" s="1"/>
  <c r="N33" i="1"/>
  <c r="N11" i="1"/>
  <c r="H61" i="1"/>
  <c r="H60" i="1" s="1"/>
  <c r="J23" i="1"/>
  <c r="N7" i="1"/>
  <c r="N8" i="1" s="1"/>
  <c r="N10" i="1"/>
  <c r="J17" i="1"/>
  <c r="J33" i="1"/>
  <c r="J66" i="1"/>
  <c r="N12" i="1"/>
  <c r="M13" i="1"/>
  <c r="I61" i="1"/>
  <c r="I60" i="1" s="1"/>
  <c r="I22" i="1"/>
  <c r="I21" i="1" s="1"/>
  <c r="H22" i="1"/>
  <c r="H21" i="1" s="1"/>
  <c r="I7" i="1"/>
  <c r="I8" i="1" s="1"/>
  <c r="I9" i="1"/>
  <c r="I10" i="1"/>
  <c r="I11" i="1"/>
  <c r="I12" i="1"/>
  <c r="N62" i="1" l="1"/>
  <c r="N61" i="1" s="1"/>
  <c r="N60" i="1" s="1"/>
  <c r="Q22" i="1"/>
  <c r="Q21" i="1" s="1"/>
  <c r="N22" i="1"/>
  <c r="N21" i="1" s="1"/>
  <c r="N9" i="1"/>
  <c r="N13" i="1" s="1"/>
  <c r="J22" i="1"/>
  <c r="J21" i="1" s="1"/>
  <c r="I13" i="1"/>
  <c r="J12" i="1"/>
  <c r="H7" i="1"/>
  <c r="H8" i="1" s="1"/>
  <c r="H9" i="1"/>
  <c r="H10" i="1"/>
  <c r="H11" i="1"/>
  <c r="H12" i="1"/>
  <c r="G66" i="1"/>
  <c r="G64" i="1"/>
  <c r="G62" i="1"/>
  <c r="G33" i="1"/>
  <c r="G23" i="1"/>
  <c r="G17" i="1"/>
  <c r="G12" i="1"/>
  <c r="G11" i="1"/>
  <c r="G10" i="1"/>
  <c r="G9" i="1"/>
  <c r="G7" i="1"/>
  <c r="G8" i="1" s="1"/>
  <c r="Q62" i="1" l="1"/>
  <c r="Q61" i="1" s="1"/>
  <c r="Q60" i="1" s="1"/>
  <c r="Q9" i="1"/>
  <c r="Q13" i="1" s="1"/>
  <c r="H13" i="1"/>
  <c r="J11" i="1"/>
  <c r="J9" i="1"/>
  <c r="J7" i="1"/>
  <c r="J8" i="1" s="1"/>
  <c r="G22" i="1"/>
  <c r="G21" i="1" s="1"/>
  <c r="J10" i="1"/>
  <c r="G61" i="1"/>
  <c r="G60" i="1" s="1"/>
  <c r="G13" i="1"/>
  <c r="J1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tc={A4F1C3F9-BEF0-4944-BDFA-56E85878532F}</author>
    <author>tc={5CDC39AF-689D-4268-8251-23E0BCDE23F1}</author>
    <author>tc={7D8BA8BA-3381-48FA-B5AE-FE2AA6FDE846}</author>
    <author>tc={D0FBE82B-8DED-4145-8AD4-F1DC908599B4}</author>
  </authors>
  <commentList>
    <comment ref="I40" authorId="0" shapeId="0" xr:uid="{A4F1C3F9-BEF0-4944-BDFA-56E85878532F}">
      <text>
        <t>[Lõimkommentaar]
Teie Exceli versioon võimaldab teil seda lõimkommentaari lugeda, ent kõik sellesse tehtud muudatused eemaldatakse, kui fail avatakse Exceli uuemas versioonis. Lisateavet leiate siit: https://go.microsoft.com/fwlink/?linkid=870924.
Kommentaar:
    andmesaatkonna internetiühenduseks MKMilt</t>
      </text>
    </comment>
    <comment ref="I63" authorId="1" shapeId="0" xr:uid="{5CDC39AF-689D-4268-8251-23E0BCDE23F1}">
      <text>
        <t xml:space="preserve">[Lõimkommentaar]
Teie Exceli versioon võimaldab teil seda lõimkommentaari lugeda, ent kõik sellesse tehtud muudatused eemaldatakse, kui fail avatakse Exceli uuemas versioonis. Lisateavet leiate siit: https://go.microsoft.com/fwlink/?linkid=870924.
Kommentaar:
Tere! 
Eelmisel nädalal Joonase ja Margusega kohtudes jõudsime RIA tegevuste osas reaalajamajanduse valdkonnas otsusele. 
Sellega seoses otsustati, et juulis tehtud RIA kinnituskirja alusel MKM-st RIAle Reaalajamajanduse 2023 tegevuste toetuseks kantud vahendid summas 130 000 EUR suunatakse tagasi MKMi 2023 eelarvesse. Sellega seoses tühistame juulis RAI poolt tehtud kinnituskirja (manuses). 
Margus/Joonas, palun kinnitage üle, et kõneall olevad vahendid kantakse tagasi MKMi 2023 eelarvesse. 
Programm 	Programmi tegevus 	Objektikood
(kui olemas) 	Objekti nimetus
(kui Objektikood olemas) 	Eelarve liik 	Eelarve konto 	Vahendite mahu korrigeerimine,
tuhat eurot 	  
						2023 	2024 	2025 	2026 	  
Digiühiskond 	Investeeringud 	IN002000 	IT investeeringud 	20 	15 	-60,000 		  	  		
Teadmussiire 				20 	50 	-65,000 		  	  		
Teadmussiire 20 55 -5,000     
</t>
      </text>
    </comment>
    <comment ref="M63" authorId="2" shapeId="0" xr:uid="{7D8BA8BA-3381-48FA-B5AE-FE2AA6FDE846}">
      <text>
        <t>[Lõimkommentaar]
Teie Exceli versioon võimaldab teil seda lõimkommentaari lugeda, ent kõik sellesse tehtud muudatused eemaldatakse, kui fail avatakse Exceli uuemas versioonis. Lisateavet leiate siit: https://go.microsoft.com/fwlink/?linkid=870924.
Kommentaar:
    -60 tuh võetud Digiriigi pr-st, +500 tuh antud MKMi TA inv eelarvesse tagasi</t>
      </text>
    </comment>
    <comment ref="I65" authorId="3" shapeId="0" xr:uid="{D0FBE82B-8DED-4145-8AD4-F1DC908599B4}">
      <text>
        <t xml:space="preserve">[Lõimkommentaar]
Teie Exceli versioon võimaldab teil seda lõimkommentaari lugeda, ent kõik sellesse tehtud muudatused eemaldatakse, kui fail avatakse Exceli uuemas versioonis. Lisateavet leiate siit: https://go.microsoft.com/fwlink/?linkid=870924.
Kommentaar:
Tere! 
Eelmisel nädalal Joonase ja Margusega kohtudes jõudsime RIA tegevuste osas reaalajamajanduse valdkonnas otsusele. 
Sellega seoses otsustati, et juulis tehtud RIA kinnituskirja alusel MKM-st RIAle Reaalajamajanduse 2023 tegevuste toetuseks kantud vahendid summas 130 000 EUR suunatakse tagasi MKMi 2023 eelarvesse. Sellega seoses tühistame juulis RAI poolt tehtud kinnituskirja (manuses). 
Margus/Joonas, palun kinnitage üle, et kõneall olevad vahendid kantakse tagasi MKMi 2023 eelarvesse. 
Programm 	Programmi tegevus 	Objektikood
(kui olemas) 	Objekti nimetus
(kui Objektikood olemas) 	Eelarve liik 	Eelarve konto 	Vahendite mahu korrigeerimine,
tuhat eurot 	  
						2023 	2024 	2025 	2026 	  
Digiühiskond 	Investeeringud 	IN002000 	IT investeeringud 	20 	15 	-60,000 		  	  		
Teadmussiire 				20 	50 	-65,000 		  	  		
Teadmussiire 20 55 -5,000   </t>
      </text>
    </comment>
  </commentList>
</comments>
</file>

<file path=xl/sharedStrings.xml><?xml version="1.0" encoding="utf-8"?>
<sst xmlns="http://schemas.openxmlformats.org/spreadsheetml/2006/main" count="248" uniqueCount="96">
  <si>
    <t>Lisa 3</t>
  </si>
  <si>
    <t>Riigi Infosüsteemi Amet</t>
  </si>
  <si>
    <t>Tulud</t>
  </si>
  <si>
    <t>Tulud kokku</t>
  </si>
  <si>
    <t>Investeeringud</t>
  </si>
  <si>
    <t>Kulud</t>
  </si>
  <si>
    <t>Põhivara kulum</t>
  </si>
  <si>
    <t>Käibemaks</t>
  </si>
  <si>
    <t>Kulud ja investeeringud kokku</t>
  </si>
  <si>
    <t>Programmi tegevus - kood</t>
  </si>
  <si>
    <t>Programmi tegevus - nimi</t>
  </si>
  <si>
    <t>Eelarve liik*</t>
  </si>
  <si>
    <t>Eelarve objekt</t>
  </si>
  <si>
    <t>Objekti nimi</t>
  </si>
  <si>
    <t>Majanduslik sisu</t>
  </si>
  <si>
    <t>Stsenaarium asutuse kulumudelis</t>
  </si>
  <si>
    <t>EELARVE</t>
  </si>
  <si>
    <t/>
  </si>
  <si>
    <t>Periood asutuse kulumudelis</t>
  </si>
  <si>
    <t>TULUD KOKKU</t>
  </si>
  <si>
    <t>XX010000</t>
  </si>
  <si>
    <t>Programmide ülene</t>
  </si>
  <si>
    <t>10</t>
  </si>
  <si>
    <t>Dokumendi legaliseerimise riigilõiv</t>
  </si>
  <si>
    <t>40</t>
  </si>
  <si>
    <t>Saadud välistoetused</t>
  </si>
  <si>
    <t>44</t>
  </si>
  <si>
    <t>Omatulud transpordi- ja sidealasest tegevusest</t>
  </si>
  <si>
    <t>PROGRAMM  DIGIÜHISKOND</t>
  </si>
  <si>
    <t>INVESTEERINGUD KOKKU</t>
  </si>
  <si>
    <t>IYDA0000</t>
  </si>
  <si>
    <t>Investeeringud digiühiskonda</t>
  </si>
  <si>
    <t>20</t>
  </si>
  <si>
    <t>IN002000</t>
  </si>
  <si>
    <t>IT investeeringud</t>
  </si>
  <si>
    <t>KULUD  KOKKU</t>
  </si>
  <si>
    <t>IYDA0101</t>
  </si>
  <si>
    <t>Digiriigi arenguhüpped</t>
  </si>
  <si>
    <t>60</t>
  </si>
  <si>
    <t>IYDA0102</t>
  </si>
  <si>
    <t>Digiriigi alusbaasi kindlustamine</t>
  </si>
  <si>
    <t>IYDA0202</t>
  </si>
  <si>
    <t>IYDA0203</t>
  </si>
  <si>
    <t>Küberturvalisuse tagamine</t>
  </si>
  <si>
    <t>PROGRAMM  TEADMUSSIIRE</t>
  </si>
  <si>
    <t>TI020000</t>
  </si>
  <si>
    <t>Investeeringud teadmussiirdesse</t>
  </si>
  <si>
    <t>Investeeringud (teadus- ja arendustegev)</t>
  </si>
  <si>
    <t>TI020101</t>
  </si>
  <si>
    <t>Ettevõtete innovatsiooni-, digi- ja rohepöörde soodustamine</t>
  </si>
  <si>
    <t>KÄIBEMAKS  KOKKU</t>
  </si>
  <si>
    <t xml:space="preserve">Investeeringud </t>
  </si>
  <si>
    <t>Kinnitatud eelarve 2023</t>
  </si>
  <si>
    <t>Lõplik eelarve 2023</t>
  </si>
  <si>
    <t>IN002080</t>
  </si>
  <si>
    <t>2022 LEA IT investeeringud</t>
  </si>
  <si>
    <t>SR070162</t>
  </si>
  <si>
    <t>Digiriigi kesksed teenused</t>
  </si>
  <si>
    <t>SR070135</t>
  </si>
  <si>
    <t>IT vajaku kompenseerimine (2)</t>
  </si>
  <si>
    <t>SE000080</t>
  </si>
  <si>
    <t>2022 LEA</t>
  </si>
  <si>
    <t>SR07A064</t>
  </si>
  <si>
    <t>IT vajaku kompenseerimine</t>
  </si>
  <si>
    <t>2023_01</t>
  </si>
  <si>
    <t>EELARVE_ULE</t>
  </si>
  <si>
    <t>MINISTRI_LIIGENDUS</t>
  </si>
  <si>
    <t>Sisemised muudatused</t>
  </si>
  <si>
    <t>Suundumuste, riskide ja mõjude analüüsivõime arendamine</t>
  </si>
  <si>
    <t>2022. a-st erak ülek vahendid MKMi 23.01.2023 KK nr 4</t>
  </si>
  <si>
    <t>* Eelarve liik: 10 - arvestuslikud vahendid, 20 - kindlaksmääratud vahendid, 32 - välistoetuste riiklik kaasfinantseerimine, 40 - välistoetustest ja moderniseerimisfondist saadavad vahendid, 41 - vahendatavad välistoetused, 43 - CO2 müügist saadavad vahendid, 44 - omatuludest saadavad vahendid, 45 - ebaregulaarsetest tuludest saadavad vahendid, 60 - mitterahalised vahendid (põhivara kulum)</t>
  </si>
  <si>
    <t>MINISTRI_    LIIGENDUS</t>
  </si>
  <si>
    <t>TULEMUSVALDKOND  DIGIÜHISKOND</t>
  </si>
  <si>
    <t>TULEMUSVALDKOND  TEADUS-  JA  ARENDUSTEGEVUS  NING  ETTEVÕTLUS</t>
  </si>
  <si>
    <t>2022. a-st ülek vahendid MKMi 22.06.2023 KK nr 119</t>
  </si>
  <si>
    <t>2023_05</t>
  </si>
  <si>
    <t>EELARVE_ ULE</t>
  </si>
  <si>
    <t>SR070033</t>
  </si>
  <si>
    <t>Struktuurifondide proj-de investeeringud</t>
  </si>
  <si>
    <t>SR070234</t>
  </si>
  <si>
    <t>Struktuurifondide halduskulud</t>
  </si>
  <si>
    <t>RaM 03.04.2023 kk nr 77</t>
  </si>
  <si>
    <t>RESERV</t>
  </si>
  <si>
    <t>2023_04</t>
  </si>
  <si>
    <t>SR070077</t>
  </si>
  <si>
    <t>IT vajaku kompenseerimine 4</t>
  </si>
  <si>
    <t>2023_08</t>
  </si>
  <si>
    <t>RaMi 27.11.2023 KK nr 176</t>
  </si>
  <si>
    <t>2023_11</t>
  </si>
  <si>
    <t xml:space="preserve">SV mitteabikõlblikud kulud </t>
  </si>
  <si>
    <t>SR070176</t>
  </si>
  <si>
    <t>2023 RE seaduse muudatus (II pa)</t>
  </si>
  <si>
    <t>SEADUSE_ MUUDATUS</t>
  </si>
  <si>
    <t>2023_03;       2023_05</t>
  </si>
  <si>
    <t>Kinnitatud eelarve 18.08.2023</t>
  </si>
  <si>
    <t>Ettevõtlus- ja infotehnoloogiaministri ning majandus- ja taristuministri käskkirja "Majandus- ja Kommunikatsiooni-                                                                                                                                                                                              ministeeriumi ja tema valitsemisala asutuste 2023. a eelarvete kinnitamine"  juurde (muudetud sõnastuses)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</si>
</sst>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Calibri"/>
      <family val="2"/>
      <scheme val="minor"/>
    </font>
    <font>
      <sz val="11"/>
      <color theme="1"/>
      <name val="Calibri"/>
      <family val="2"/>
      <charset val="186"/>
      <scheme val="minor"/>
    </font>
    <font>
      <sz val="10"/>
      <color indexed="8"/>
      <name val="Times New Roman"/>
      <family val="1"/>
      <charset val="186"/>
    </font>
    <font>
      <b/>
      <sz val="10"/>
      <color indexed="8"/>
      <name val="Times New Roman"/>
      <family val="1"/>
      <charset val="186"/>
    </font>
    <font>
      <sz val="11"/>
      <color theme="1"/>
      <name val="Arial"/>
      <family val="2"/>
      <charset val="186"/>
    </font>
    <font>
      <sz val="9"/>
      <color theme="1"/>
      <name val="Times New Roman"/>
      <family val="1"/>
      <charset val="186"/>
    </font>
    <font>
      <sz val="9"/>
      <name val="Times New Roman"/>
      <family val="1"/>
      <charset val="186"/>
    </font>
    <font>
      <i/>
      <u/>
      <sz val="9"/>
      <name val="Times New Roman"/>
      <family val="1"/>
      <charset val="186"/>
    </font>
    <font>
      <i/>
      <u/>
      <sz val="9"/>
      <color theme="1"/>
      <name val="Times New Roman"/>
      <family val="1"/>
      <charset val="186"/>
    </font>
    <font>
      <b/>
      <sz val="10"/>
      <name val="Times New Roman"/>
      <family val="1"/>
      <charset val="186"/>
    </font>
    <font>
      <sz val="11"/>
      <color rgb="FFFFFFFF"/>
      <name val="Calibri"/>
      <family val="2"/>
      <scheme val="minor"/>
    </font>
    <font>
      <i/>
      <sz val="10"/>
      <name val="Times New Roman"/>
      <family val="1"/>
      <charset val="186"/>
    </font>
    <font>
      <i/>
      <sz val="10"/>
      <color theme="1"/>
      <name val="Times New Roman"/>
      <family val="1"/>
      <charset val="186"/>
    </font>
    <font>
      <b/>
      <sz val="9"/>
      <name val="Times New Roman"/>
      <family val="1"/>
      <charset val="186"/>
    </font>
    <font>
      <b/>
      <sz val="9"/>
      <color indexed="8"/>
      <name val="Times New Roman"/>
      <family val="1"/>
      <charset val="186"/>
    </font>
    <font>
      <sz val="10"/>
      <name val="Times New Roman"/>
      <family val="1"/>
      <charset val="186"/>
    </font>
    <font>
      <b/>
      <sz val="11"/>
      <color indexed="8"/>
      <name val="Calibri"/>
      <family val="2"/>
      <charset val="186"/>
      <scheme val="minor"/>
    </font>
    <font>
      <sz val="9"/>
      <color indexed="8"/>
      <name val="Times New Roman"/>
      <family val="1"/>
      <charset val="186"/>
    </font>
    <font>
      <sz val="11"/>
      <color indexed="8"/>
      <name val="Calibri"/>
      <family val="2"/>
      <charset val="186"/>
      <scheme val="minor"/>
    </font>
    <font>
      <sz val="8"/>
      <name val="Calibri"/>
      <family val="2"/>
      <scheme val="minor"/>
    </font>
    <font>
      <sz val="9"/>
      <color indexed="8"/>
      <name val="Segoe UI"/>
      <family val="2"/>
      <charset val="186"/>
    </font>
    <font>
      <b/>
      <sz val="10"/>
      <color rgb="FFFF0000"/>
      <name val="Times New Roman"/>
      <family val="1"/>
      <charset val="186"/>
    </font>
    <font>
      <b/>
      <sz val="9.5"/>
      <name val="Times New Roman"/>
      <family val="1"/>
      <charset val="186"/>
    </font>
    <font>
      <i/>
      <sz val="9"/>
      <name val="Times New Roman"/>
      <family val="1"/>
      <charset val="186"/>
    </font>
  </fonts>
  <fills count="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rgb="FFFFFFFF"/>
        <bgColor rgb="FFFFFFFF"/>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rgb="FFEBEBEB"/>
      </right>
      <top style="thin">
        <color rgb="FFEBEBEB"/>
      </top>
      <bottom style="thin">
        <color rgb="FFEBEBEB"/>
      </bottom>
      <diagonal/>
    </border>
    <border>
      <left style="thin">
        <color indexed="64"/>
      </left>
      <right style="thin">
        <color indexed="64"/>
      </right>
      <top/>
      <bottom style="thin">
        <color indexed="64"/>
      </bottom>
      <diagonal/>
    </border>
    <border>
      <left/>
      <right style="thin">
        <color rgb="FFEBEBEB"/>
      </right>
      <top/>
      <bottom style="thin">
        <color rgb="FFEBEBEB"/>
      </bottom>
      <diagonal/>
    </border>
  </borders>
  <cellStyleXfs count="3">
    <xf numFmtId="0" fontId="0" fillId="0" borderId="0"/>
    <xf numFmtId="0" fontId="4" fillId="0" borderId="0"/>
    <xf numFmtId="0" fontId="1" fillId="0" borderId="0"/>
  </cellStyleXfs>
  <cellXfs count="68">
    <xf numFmtId="0" fontId="0" fillId="0" borderId="0" xfId="0"/>
    <xf numFmtId="0" fontId="0" fillId="0" borderId="0" xfId="0" applyAlignment="1">
      <alignment horizontal="center"/>
    </xf>
    <xf numFmtId="0" fontId="2" fillId="0" borderId="0" xfId="0" applyFont="1"/>
    <xf numFmtId="0" fontId="3" fillId="0" borderId="0" xfId="0" applyFont="1" applyAlignment="1">
      <alignment horizontal="right"/>
    </xf>
    <xf numFmtId="0" fontId="2" fillId="0" borderId="0" xfId="0" applyFont="1" applyAlignment="1">
      <alignment wrapText="1"/>
    </xf>
    <xf numFmtId="0" fontId="3" fillId="0" borderId="0" xfId="0" applyFont="1"/>
    <xf numFmtId="3" fontId="5" fillId="0" borderId="0" xfId="1" applyNumberFormat="1" applyFont="1" applyAlignment="1">
      <alignment horizontal="right" wrapText="1"/>
    </xf>
    <xf numFmtId="3" fontId="6" fillId="0" borderId="0" xfId="1" applyNumberFormat="1" applyFont="1" applyAlignment="1" applyProtection="1">
      <alignment horizontal="right"/>
      <protection hidden="1"/>
    </xf>
    <xf numFmtId="3" fontId="7" fillId="0" borderId="0" xfId="1" applyNumberFormat="1" applyFont="1" applyAlignment="1">
      <alignment horizontal="right" wrapText="1"/>
    </xf>
    <xf numFmtId="3" fontId="8" fillId="0" borderId="0" xfId="1" applyNumberFormat="1" applyFont="1" applyAlignment="1">
      <alignment horizontal="right" wrapText="1"/>
    </xf>
    <xf numFmtId="49" fontId="5" fillId="0" borderId="0" xfId="1" applyNumberFormat="1" applyFont="1" applyAlignment="1">
      <alignment horizontal="right" wrapText="1"/>
    </xf>
    <xf numFmtId="49" fontId="5" fillId="0" borderId="0" xfId="1" applyNumberFormat="1" applyFont="1" applyAlignment="1">
      <alignment horizontal="right"/>
    </xf>
    <xf numFmtId="3" fontId="8" fillId="0" borderId="0" xfId="1" applyNumberFormat="1" applyFont="1" applyAlignment="1">
      <alignment wrapText="1"/>
    </xf>
    <xf numFmtId="0" fontId="9"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10" fillId="0" borderId="1" xfId="0" applyFont="1" applyBorder="1"/>
    <xf numFmtId="0" fontId="10" fillId="0" borderId="1" xfId="0" applyFont="1" applyBorder="1" applyAlignment="1">
      <alignment horizontal="center"/>
    </xf>
    <xf numFmtId="0" fontId="0" fillId="0" borderId="1" xfId="0" applyBorder="1"/>
    <xf numFmtId="0" fontId="11" fillId="0" borderId="1" xfId="2" applyFont="1" applyBorder="1" applyAlignment="1">
      <alignment vertical="center" wrapText="1"/>
    </xf>
    <xf numFmtId="0" fontId="11" fillId="0" borderId="1" xfId="2" applyFont="1" applyBorder="1" applyAlignment="1">
      <alignment horizontal="right" vertical="center" wrapText="1"/>
    </xf>
    <xf numFmtId="3" fontId="12" fillId="0" borderId="1" xfId="2" applyNumberFormat="1" applyFont="1" applyBorder="1" applyAlignment="1">
      <alignment horizontal="center" vertical="center" wrapText="1"/>
    </xf>
    <xf numFmtId="0" fontId="0" fillId="0" borderId="1" xfId="0" applyBorder="1" applyAlignment="1">
      <alignment horizontal="center"/>
    </xf>
    <xf numFmtId="0" fontId="2" fillId="0" borderId="1" xfId="0" applyFont="1" applyBorder="1" applyAlignment="1">
      <alignment horizontal="center"/>
    </xf>
    <xf numFmtId="0" fontId="0" fillId="2" borderId="1" xfId="0" applyFill="1" applyBorder="1" applyAlignment="1">
      <alignment horizontal="center"/>
    </xf>
    <xf numFmtId="0" fontId="11" fillId="2" borderId="1" xfId="2" applyFont="1" applyFill="1" applyBorder="1" applyAlignment="1">
      <alignment horizontal="right" vertical="center" wrapText="1"/>
    </xf>
    <xf numFmtId="3" fontId="3" fillId="2" borderId="1" xfId="0" applyNumberFormat="1" applyFont="1" applyFill="1" applyBorder="1" applyAlignment="1">
      <alignment horizontal="right"/>
    </xf>
    <xf numFmtId="0" fontId="2" fillId="0" borderId="1" xfId="0" applyFont="1" applyBorder="1"/>
    <xf numFmtId="3" fontId="2" fillId="0" borderId="1" xfId="0" applyNumberFormat="1" applyFont="1" applyBorder="1"/>
    <xf numFmtId="0" fontId="14" fillId="2" borderId="1" xfId="0" applyFont="1" applyFill="1" applyBorder="1" applyAlignment="1">
      <alignment horizontal="left"/>
    </xf>
    <xf numFmtId="0" fontId="14" fillId="2" borderId="1" xfId="0" applyFont="1" applyFill="1" applyBorder="1"/>
    <xf numFmtId="0" fontId="0" fillId="2" borderId="1" xfId="0" applyFill="1" applyBorder="1"/>
    <xf numFmtId="3" fontId="3" fillId="2" borderId="1" xfId="0" applyNumberFormat="1" applyFont="1" applyFill="1" applyBorder="1"/>
    <xf numFmtId="0" fontId="15" fillId="0" borderId="1" xfId="0" applyFont="1" applyBorder="1"/>
    <xf numFmtId="3" fontId="15" fillId="0" borderId="1" xfId="0" applyNumberFormat="1" applyFont="1" applyBorder="1"/>
    <xf numFmtId="0" fontId="16" fillId="0" borderId="0" xfId="0" applyFont="1"/>
    <xf numFmtId="0" fontId="17" fillId="2"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18" fillId="2" borderId="1" xfId="0" applyFont="1" applyFill="1" applyBorder="1"/>
    <xf numFmtId="0" fontId="18" fillId="2" borderId="1" xfId="0" applyFont="1" applyFill="1" applyBorder="1" applyAlignment="1">
      <alignment horizontal="center"/>
    </xf>
    <xf numFmtId="0" fontId="2" fillId="0" borderId="0" xfId="0" applyFont="1" applyAlignment="1">
      <alignment vertical="top" wrapText="1"/>
    </xf>
    <xf numFmtId="0" fontId="20" fillId="0" borderId="0" xfId="0" applyFont="1" applyAlignment="1">
      <alignment vertical="center"/>
    </xf>
    <xf numFmtId="3" fontId="21" fillId="0" borderId="1" xfId="0" applyNumberFormat="1" applyFont="1" applyBorder="1"/>
    <xf numFmtId="3" fontId="22" fillId="3" borderId="1" xfId="0" applyNumberFormat="1" applyFont="1" applyFill="1" applyBorder="1" applyAlignment="1">
      <alignment vertical="center" wrapText="1"/>
    </xf>
    <xf numFmtId="3" fontId="2" fillId="0" borderId="1" xfId="0" applyNumberFormat="1" applyFont="1" applyBorder="1" applyAlignment="1">
      <alignment horizontal="center" vertical="center"/>
    </xf>
    <xf numFmtId="0" fontId="2" fillId="0" borderId="1" xfId="0" quotePrefix="1" applyFont="1" applyBorder="1" applyAlignment="1">
      <alignment horizontal="center"/>
    </xf>
    <xf numFmtId="4" fontId="9" fillId="3" borderId="1" xfId="2" applyNumberFormat="1" applyFont="1" applyFill="1" applyBorder="1" applyAlignment="1">
      <alignment horizontal="left" vertical="center" wrapText="1"/>
    </xf>
    <xf numFmtId="4" fontId="23" fillId="0" borderId="1" xfId="2" applyNumberFormat="1" applyFont="1" applyBorder="1" applyAlignment="1">
      <alignment horizontal="center" vertical="center" wrapText="1"/>
    </xf>
    <xf numFmtId="0" fontId="2" fillId="0" borderId="1" xfId="0" applyFont="1" applyBorder="1" applyAlignment="1">
      <alignment horizontal="center" vertical="center"/>
    </xf>
    <xf numFmtId="49" fontId="15" fillId="4" borderId="2" xfId="0" applyNumberFormat="1" applyFont="1" applyFill="1" applyBorder="1" applyAlignment="1">
      <alignment horizontal="left"/>
    </xf>
    <xf numFmtId="49" fontId="15" fillId="4" borderId="1" xfId="0" applyNumberFormat="1" applyFont="1" applyFill="1" applyBorder="1" applyAlignment="1">
      <alignment horizontal="left"/>
    </xf>
    <xf numFmtId="0" fontId="20" fillId="0" borderId="1" xfId="0" applyFont="1" applyBorder="1" applyAlignment="1">
      <alignment vertical="center"/>
    </xf>
    <xf numFmtId="0" fontId="2" fillId="0" borderId="3" xfId="0" applyFont="1" applyBorder="1"/>
    <xf numFmtId="0" fontId="2" fillId="0" borderId="3" xfId="0" applyFont="1" applyBorder="1" applyAlignment="1">
      <alignment horizontal="center"/>
    </xf>
    <xf numFmtId="49" fontId="15" fillId="4" borderId="3" xfId="0" applyNumberFormat="1" applyFont="1" applyFill="1" applyBorder="1" applyAlignment="1">
      <alignment horizontal="left"/>
    </xf>
    <xf numFmtId="49" fontId="15" fillId="4" borderId="4" xfId="0" applyNumberFormat="1" applyFont="1" applyFill="1" applyBorder="1" applyAlignment="1">
      <alignment horizontal="left"/>
    </xf>
    <xf numFmtId="3" fontId="2" fillId="0" borderId="3" xfId="0" applyNumberFormat="1" applyFont="1" applyBorder="1"/>
    <xf numFmtId="0" fontId="0" fillId="0" borderId="3" xfId="0" applyBorder="1"/>
    <xf numFmtId="0" fontId="2" fillId="0" borderId="1" xfId="0" applyFont="1" applyBorder="1" applyAlignment="1">
      <alignment horizontal="center" wrapText="1"/>
    </xf>
    <xf numFmtId="0" fontId="16" fillId="0" borderId="1" xfId="0" applyFont="1" applyBorder="1"/>
    <xf numFmtId="0" fontId="2" fillId="0" borderId="0" xfId="0" applyFont="1" applyAlignment="1">
      <alignment horizontal="right" wrapText="1"/>
    </xf>
    <xf numFmtId="0" fontId="13" fillId="2" borderId="1" xfId="1" applyFont="1" applyFill="1" applyBorder="1" applyAlignment="1">
      <alignment horizontal="left"/>
    </xf>
    <xf numFmtId="0" fontId="13" fillId="3" borderId="1" xfId="1" applyFont="1" applyFill="1" applyBorder="1" applyAlignment="1">
      <alignment horizontal="left" vertical="center"/>
    </xf>
    <xf numFmtId="0" fontId="13" fillId="2" borderId="1" xfId="2" applyFont="1" applyFill="1" applyBorder="1" applyAlignment="1">
      <alignment horizontal="left"/>
    </xf>
    <xf numFmtId="0" fontId="14" fillId="2" borderId="1" xfId="0" applyFont="1" applyFill="1" applyBorder="1" applyAlignment="1">
      <alignment horizontal="left"/>
    </xf>
    <xf numFmtId="0" fontId="13" fillId="3" borderId="1" xfId="1" applyFont="1" applyFill="1" applyBorder="1" applyAlignment="1">
      <alignment horizontal="left"/>
    </xf>
    <xf numFmtId="0" fontId="2" fillId="0" borderId="0" xfId="0" applyFont="1" applyAlignment="1">
      <alignment horizontal="left" vertical="top" wrapText="1"/>
    </xf>
    <xf numFmtId="0" fontId="0" fillId="0" borderId="0" xfId="0"/>
  </cellXfs>
  <cellStyles count="3">
    <cellStyle name="Normaallaad" xfId="0" builtinId="0"/>
    <cellStyle name="Normaallaad 2" xfId="1" xr:uid="{D39CE006-DE3B-4466-86C6-F67921C701EB}"/>
    <cellStyle name="Normaallaad 4" xfId="2" xr:uid="{1507905D-34D6-48BB-AA70-64C144872E3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Helena Siemann" id="{D961D00D-B871-42AE-A10A-05498416F809}" userId="S::helena.siemann@mkm.ee::a2a5646e-d671-4de3-8c70-452613050e74" providerId="AD"/>
  <person displayName="Krista Fazijev" id="{87638C22-815A-400D-988F-54C98F5E9C35}" userId="S::krista.fazijev@mkm.ee::87d024f3-374d-4c61-833f-1dd39a9c49f4" providerId="AD"/>
</personList>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0" dT="2023-01-23T13:55:17.34" personId="{D961D00D-B871-42AE-A10A-05498416F809}" id="{A4F1C3F9-BEF0-4944-BDFA-56E85878532F}">
    <text>andmesaatkonna internetiühenduseks MKMilt</text>
  </threadedComment>
  <threadedComment ref="I63" dT="2023-01-20T13:25:12.81" personId="{87638C22-815A-400D-988F-54C98F5E9C35}" id="{5CDC39AF-689D-4268-8251-23E0BCDE23F1}" done="1">
    <text xml:space="preserve">  
Tere! 
Eelmisel nädalal Joonase ja Margusega kohtudes jõudsime RIA tegevuste osas reaalajamajanduse valdkonnas otsusele. 
Sellega seoses otsustati, et juulis tehtud RIA kinnituskirja alusel MKM-st RIAle Reaalajamajanduse 2023 tegevuste toetuseks kantud vahendid summas 130 000 EUR suunatakse tagasi MKMi 2023 eelarvesse. Sellega seoses tühistame juulis RAI poolt tehtud kinnituskirja (manuses). 
Margus/Joonas, palun kinnitage üle, et kõneall olevad vahendid kantakse tagasi MKMi 2023 eelarvesse. 
Programm 	Programmi tegevus 	Objektikood
(kui olemas) 	Objekti nimetus
(kui Objektikood olemas) 	Eelarve liik 	Eelarve konto 	Vahendite mahu korrigeerimine,
tuhat eurot 	  
						2023 	2024 	2025 	2026 	  
Digiühiskond 	Investeeringud 	IN002000 	IT investeeringud 	20 	15 	-60,000 		  	  		
Teadmussiire 				20 	50 	-65,000 		  	  		
Teadmussiire 20 55 -5,000     
</text>
  </threadedComment>
  <threadedComment ref="M63" dT="2023-07-27T15:13:25.94" personId="{D961D00D-B871-42AE-A10A-05498416F809}" id="{7D8BA8BA-3381-48FA-B5AE-FE2AA6FDE846}">
    <text>-60 tuh võetud Digiriigi pr-st, +500 tuh antud MKMi TA inv eelarvesse tagasi</text>
  </threadedComment>
  <threadedComment ref="I65" dT="2023-01-25T10:55:31.32" personId="{87638C22-815A-400D-988F-54C98F5E9C35}" id="{D0FBE82B-8DED-4145-8AD4-F1DC908599B4}">
    <text xml:space="preserve">  
Tere! 
Eelmisel nädalal Joonase ja Margusega kohtudes jõudsime RIA tegevuste osas reaalajamajanduse valdkonnas otsusele. 
Sellega seoses otsustati, et juulis tehtud RIA kinnituskirja alusel MKM-st RIAle Reaalajamajanduse 2023 tegevuste toetuseks kantud vahendid summas 130 000 EUR suunatakse tagasi MKMi 2023 eelarvesse. Sellega seoses tühistame juulis RAI poolt tehtud kinnituskirja (manuses). 
Margus/Joonas, palun kinnitage üle, et kõneall olevad vahendid kantakse tagasi MKMi 2023 eelarvesse. 
Programm 	Programmi tegevus 	Objektikood
(kui olemas) 	Objekti nimetus
(kui Objektikood olemas) 	Eelarve liik 	Eelarve konto 	Vahendite mahu korrigeerimine,
tuhat eurot 	  
						2023 	2024 	2025 	2026 	  
Digiühiskond 	Investeeringud 	IN002000 	IT investeeringud 	20 	15 	-60,000 		  	  		
Teadmussiire 				20 	50 	-65,000 		  	  		
Teadmussiire 20 55 -5,000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6E2AB-4C56-499E-B531-980549F653C4}">
  <sheetPr>
    <pageSetUpPr fitToPage="1"/>
  </sheetPr>
  <dimension ref="A1:Y74"/>
  <sheetViews>
    <sheetView tabSelected="1" zoomScale="90" zoomScaleNormal="90" workbookViewId="0">
      <selection activeCell="E4" sqref="E4"/>
    </sheetView>
  </sheetViews>
  <sheetFormatPr defaultRowHeight="14.4" outlineLevelCol="1" x14ac:dyDescent="0.3"/>
  <cols>
    <col min="1" max="1" width="10.6640625" customWidth="1"/>
    <col min="2" max="2" width="25.6640625" customWidth="1"/>
    <col min="3" max="3" width="7.44140625" style="1" customWidth="1"/>
    <col min="4" max="4" width="9.33203125" customWidth="1"/>
    <col min="5" max="5" width="32.6640625" customWidth="1"/>
    <col min="6" max="6" width="35.88671875" customWidth="1"/>
    <col min="7" max="7" width="13" hidden="1" customWidth="1" outlineLevel="1"/>
    <col min="8" max="8" width="14.6640625" hidden="1" customWidth="1" outlineLevel="1"/>
    <col min="9" max="9" width="13.6640625" hidden="1" customWidth="1" outlineLevel="1"/>
    <col min="10" max="10" width="12.6640625" hidden="1" customWidth="1" outlineLevel="1" collapsed="1"/>
    <col min="11" max="11" width="10.6640625" hidden="1" customWidth="1" outlineLevel="1"/>
    <col min="12" max="12" width="12.33203125" hidden="1" customWidth="1" outlineLevel="1"/>
    <col min="13" max="13" width="11.33203125" hidden="1" customWidth="1" outlineLevel="1"/>
    <col min="14" max="14" width="11.6640625" customWidth="1" collapsed="1"/>
    <col min="15" max="15" width="12.6640625" customWidth="1"/>
    <col min="16" max="17" width="12.21875" customWidth="1"/>
  </cols>
  <sheetData>
    <row r="1" spans="1:17" x14ac:dyDescent="0.3">
      <c r="Q1" s="3" t="s">
        <v>0</v>
      </c>
    </row>
    <row r="2" spans="1:17" ht="13.95" customHeight="1" x14ac:dyDescent="0.3">
      <c r="D2" s="2"/>
      <c r="E2" s="60" t="s">
        <v>95</v>
      </c>
      <c r="F2" s="60"/>
      <c r="G2" s="60"/>
      <c r="H2" s="60"/>
      <c r="I2" s="60"/>
      <c r="J2" s="60"/>
      <c r="K2" s="60"/>
      <c r="L2" s="60"/>
      <c r="M2" s="60"/>
      <c r="N2" s="60"/>
      <c r="O2" s="60"/>
      <c r="P2" s="60"/>
      <c r="Q2" s="60"/>
    </row>
    <row r="3" spans="1:17" ht="14.4" customHeight="1" x14ac:dyDescent="0.3">
      <c r="D3" s="4"/>
      <c r="E3" s="60"/>
      <c r="F3" s="60"/>
      <c r="G3" s="60"/>
      <c r="H3" s="60"/>
      <c r="I3" s="60"/>
      <c r="J3" s="60"/>
      <c r="K3" s="60"/>
      <c r="L3" s="60"/>
      <c r="M3" s="60"/>
      <c r="N3" s="60"/>
      <c r="O3" s="60"/>
      <c r="P3" s="60"/>
      <c r="Q3" s="60"/>
    </row>
    <row r="4" spans="1:17" ht="15" customHeight="1" x14ac:dyDescent="0.3">
      <c r="C4" s="4"/>
      <c r="D4" s="4"/>
      <c r="E4" s="40"/>
      <c r="F4" s="40"/>
      <c r="G4" s="40"/>
      <c r="H4" s="40"/>
      <c r="I4" s="40"/>
      <c r="J4" s="40"/>
      <c r="K4" s="40"/>
    </row>
    <row r="6" spans="1:17" x14ac:dyDescent="0.3">
      <c r="A6" s="5" t="s">
        <v>1</v>
      </c>
    </row>
    <row r="7" spans="1:17" x14ac:dyDescent="0.3">
      <c r="A7" s="5"/>
      <c r="F7" s="6" t="s">
        <v>2</v>
      </c>
      <c r="G7" s="7">
        <f>+SUBTOTAL(9, G18:G20)</f>
        <v>10760903</v>
      </c>
      <c r="H7" s="7">
        <f>+SUBTOTAL(9, H18:H20)</f>
        <v>0</v>
      </c>
      <c r="I7" s="7">
        <f t="shared" ref="I7" si="0">+SUBTOTAL(9, I18:I20)</f>
        <v>0</v>
      </c>
      <c r="J7" s="7">
        <f t="shared" ref="J7:N7" si="1">+SUBTOTAL(9, J18:J20)</f>
        <v>10760903</v>
      </c>
      <c r="K7" s="7">
        <f t="shared" ref="K7" si="2">+SUBTOTAL(9, K18:K20)</f>
        <v>0</v>
      </c>
      <c r="L7" s="7">
        <f t="shared" si="1"/>
        <v>0</v>
      </c>
      <c r="M7" s="7">
        <f t="shared" si="1"/>
        <v>0</v>
      </c>
      <c r="N7" s="7">
        <f t="shared" si="1"/>
        <v>10760903</v>
      </c>
      <c r="O7" s="7">
        <f t="shared" ref="O7" si="3">+SUBTOTAL(9, O18:O20)</f>
        <v>0</v>
      </c>
      <c r="P7" s="7">
        <f t="shared" ref="P7:Q7" si="4">+SUBTOTAL(9, P18:P20)</f>
        <v>0</v>
      </c>
      <c r="Q7" s="7">
        <f t="shared" si="4"/>
        <v>10760903</v>
      </c>
    </row>
    <row r="8" spans="1:17" x14ac:dyDescent="0.3">
      <c r="A8" s="5"/>
      <c r="F8" s="8" t="s">
        <v>3</v>
      </c>
      <c r="G8" s="9">
        <f>SUM(G7)</f>
        <v>10760903</v>
      </c>
      <c r="H8" s="9">
        <f>SUM(H7)</f>
        <v>0</v>
      </c>
      <c r="I8" s="9">
        <f t="shared" ref="I8" si="5">SUM(I7)</f>
        <v>0</v>
      </c>
      <c r="J8" s="9">
        <f t="shared" ref="J8:N8" si="6">SUM(J7)</f>
        <v>10760903</v>
      </c>
      <c r="K8" s="9">
        <f t="shared" ref="K8" si="7">SUM(K7)</f>
        <v>0</v>
      </c>
      <c r="L8" s="9">
        <f t="shared" si="6"/>
        <v>0</v>
      </c>
      <c r="M8" s="9">
        <f t="shared" si="6"/>
        <v>0</v>
      </c>
      <c r="N8" s="9">
        <f t="shared" si="6"/>
        <v>10760903</v>
      </c>
      <c r="O8" s="9">
        <f t="shared" ref="O8" si="8">SUM(O7)</f>
        <v>0</v>
      </c>
      <c r="P8" s="9">
        <f t="shared" ref="P8:Q8" si="9">SUM(P7)</f>
        <v>0</v>
      </c>
      <c r="Q8" s="9">
        <f t="shared" si="9"/>
        <v>10760903</v>
      </c>
    </row>
    <row r="9" spans="1:17" x14ac:dyDescent="0.3">
      <c r="A9" s="5"/>
      <c r="F9" s="10" t="s">
        <v>4</v>
      </c>
      <c r="G9" s="7">
        <f>SUMIF($F$24:$F$63,"Investeeringud*",G$24:G$63)</f>
        <v>-8304265.3799999999</v>
      </c>
      <c r="H9" s="7">
        <f>SUMIF($F$24:$F$63,"Investeeringud*",H$24:H$63)</f>
        <v>-1406895.9999699998</v>
      </c>
      <c r="I9" s="7">
        <f t="shared" ref="I9" si="10">SUMIF($F$24:$F$63,"Investeeringud*",I$24:I$63)</f>
        <v>60000</v>
      </c>
      <c r="J9" s="7">
        <f t="shared" ref="J9:O9" si="11">SUMIF($F$24:$F$63,"Investeeringud*",J$24:J$63)</f>
        <v>-9651161.3799699992</v>
      </c>
      <c r="K9" s="7">
        <f t="shared" si="11"/>
        <v>-355000</v>
      </c>
      <c r="L9" s="7">
        <f t="shared" si="11"/>
        <v>-2549510.9512</v>
      </c>
      <c r="M9" s="7">
        <f t="shared" si="11"/>
        <v>500000</v>
      </c>
      <c r="N9" s="7">
        <f t="shared" si="11"/>
        <v>-12055672.33117</v>
      </c>
      <c r="O9" s="7">
        <f t="shared" si="11"/>
        <v>-1620000</v>
      </c>
      <c r="P9" s="7">
        <f t="shared" ref="P9:Q9" si="12">SUMIF($F$24:$F$63,"Investeeringud*",P$24:P$63)</f>
        <v>-241266.84</v>
      </c>
      <c r="Q9" s="7">
        <f t="shared" si="12"/>
        <v>-13916939.17117</v>
      </c>
    </row>
    <row r="10" spans="1:17" x14ac:dyDescent="0.3">
      <c r="A10" s="5"/>
      <c r="F10" s="11" t="s">
        <v>5</v>
      </c>
      <c r="G10" s="7">
        <f>SUMIF($F$24:$F$65,"Kulud*",G$24:G$65)</f>
        <v>-21463135.089707501</v>
      </c>
      <c r="H10" s="7">
        <f>SUMIF($F$24:$F$65,"Kulud*",H$24:H$65)</f>
        <v>-1704680</v>
      </c>
      <c r="I10" s="7">
        <f t="shared" ref="I10" si="13">SUMIF($F$24:$F$65,"Kulud*",I$24:I$65)</f>
        <v>52900</v>
      </c>
      <c r="J10" s="7">
        <f t="shared" ref="J10:O10" si="14">SUMIF($F$24:$F$65,"Kulud*",J$24:J$65)</f>
        <v>-23114915.089707501</v>
      </c>
      <c r="K10" s="7">
        <f t="shared" si="14"/>
        <v>-6286373</v>
      </c>
      <c r="L10" s="7">
        <f t="shared" si="14"/>
        <v>-1983579.3249907929</v>
      </c>
      <c r="M10" s="7">
        <f t="shared" si="14"/>
        <v>0</v>
      </c>
      <c r="N10" s="7">
        <f t="shared" si="14"/>
        <v>-31384867.414698295</v>
      </c>
      <c r="O10" s="7">
        <f t="shared" si="14"/>
        <v>-1254499.9999799998</v>
      </c>
      <c r="P10" s="7">
        <f t="shared" ref="P10:Q10" si="15">SUMIF($F$24:$F$65,"Kulud*",P$24:P$65)</f>
        <v>0</v>
      </c>
      <c r="Q10" s="7">
        <f t="shared" si="15"/>
        <v>-32639367.41467829</v>
      </c>
    </row>
    <row r="11" spans="1:17" x14ac:dyDescent="0.3">
      <c r="A11" s="5"/>
      <c r="F11" s="6" t="s">
        <v>6</v>
      </c>
      <c r="G11" s="7">
        <f>SUMIF($F$24:$F$63,"Põhivara kulum*",G$24:G$63)</f>
        <v>-3357409.9999999837</v>
      </c>
      <c r="H11" s="7">
        <f>SUMIF($F$24:$F$63,"Põhivara kulum*",H$24:H$63)</f>
        <v>0</v>
      </c>
      <c r="I11" s="7">
        <f t="shared" ref="I11" si="16">SUMIF($F$24:$F$63,"Põhivara kulum*",I$24:I$63)</f>
        <v>0</v>
      </c>
      <c r="J11" s="7">
        <f t="shared" ref="J11:O11" si="17">SUMIF($F$24:$F$63,"Põhivara kulum*",J$24:J$63)</f>
        <v>-3357409.9999999837</v>
      </c>
      <c r="K11" s="7">
        <f t="shared" si="17"/>
        <v>0</v>
      </c>
      <c r="L11" s="7">
        <f t="shared" si="17"/>
        <v>0</v>
      </c>
      <c r="M11" s="7">
        <f t="shared" si="17"/>
        <v>0</v>
      </c>
      <c r="N11" s="7">
        <f t="shared" si="17"/>
        <v>-3357409.9999999837</v>
      </c>
      <c r="O11" s="7">
        <f t="shared" si="17"/>
        <v>0</v>
      </c>
      <c r="P11" s="7">
        <f t="shared" ref="P11:Q11" si="18">SUMIF($F$24:$F$63,"Põhivara kulum*",P$24:P$63)</f>
        <v>0</v>
      </c>
      <c r="Q11" s="7">
        <f t="shared" si="18"/>
        <v>-3357409.9999999837</v>
      </c>
    </row>
    <row r="12" spans="1:17" x14ac:dyDescent="0.3">
      <c r="A12" s="5"/>
      <c r="F12" s="6" t="s">
        <v>7</v>
      </c>
      <c r="G12" s="7">
        <f>+SUBTOTAL(9, G67:G70)</f>
        <v>-3288880.4000000004</v>
      </c>
      <c r="H12" s="7">
        <f>+SUBTOTAL(9, H67:H70)</f>
        <v>0</v>
      </c>
      <c r="I12" s="7">
        <f t="shared" ref="I12" si="19">+SUBTOTAL(9, I67:I70)</f>
        <v>0</v>
      </c>
      <c r="J12" s="7">
        <f>+SUBTOTAL(9, J67:J70)</f>
        <v>-3288880.4000000004</v>
      </c>
      <c r="K12" s="7">
        <f>+SUBTOTAL(9, K67:K70)</f>
        <v>0</v>
      </c>
      <c r="L12" s="7">
        <f t="shared" ref="L12" si="20">+SUBTOTAL(9, L67:L70)</f>
        <v>0</v>
      </c>
      <c r="M12" s="7">
        <f t="shared" ref="M12:N12" si="21">+SUBTOTAL(9, M67:M70)</f>
        <v>0</v>
      </c>
      <c r="N12" s="7">
        <f t="shared" si="21"/>
        <v>-3288880.4000000004</v>
      </c>
      <c r="O12" s="7">
        <f t="shared" ref="O12" si="22">+SUBTOTAL(9, O67:O70)</f>
        <v>0</v>
      </c>
      <c r="P12" s="7">
        <f t="shared" ref="P12:Q12" si="23">+SUBTOTAL(9, P67:P70)</f>
        <v>0</v>
      </c>
      <c r="Q12" s="7">
        <f t="shared" si="23"/>
        <v>-3288880.4000000004</v>
      </c>
    </row>
    <row r="13" spans="1:17" x14ac:dyDescent="0.3">
      <c r="A13" s="5"/>
      <c r="F13" s="8" t="s">
        <v>8</v>
      </c>
      <c r="G13" s="12">
        <f>SUM(G9:G12)</f>
        <v>-36413690.869707488</v>
      </c>
      <c r="H13" s="12">
        <f>SUM(H9:H12)</f>
        <v>-3111575.9999699998</v>
      </c>
      <c r="I13" s="12">
        <f t="shared" ref="I13" si="24">SUM(I9:I12)</f>
        <v>112900</v>
      </c>
      <c r="J13" s="12">
        <f>SUM(J9:J12)</f>
        <v>-39412366.869677484</v>
      </c>
      <c r="K13" s="12">
        <f>SUM(K9:K12)</f>
        <v>-6641373</v>
      </c>
      <c r="L13" s="12">
        <f t="shared" ref="L13" si="25">SUM(L9:L12)</f>
        <v>-4533090.2761907931</v>
      </c>
      <c r="M13" s="12">
        <f t="shared" ref="M13:N13" si="26">SUM(M9:M12)</f>
        <v>500000</v>
      </c>
      <c r="N13" s="12">
        <f t="shared" si="26"/>
        <v>-50086830.145868279</v>
      </c>
      <c r="O13" s="12">
        <f t="shared" ref="O13" si="27">SUM(O9:O12)</f>
        <v>-2874499.9999799998</v>
      </c>
      <c r="P13" s="12">
        <f t="shared" ref="P13:Q13" si="28">SUM(P9:P12)</f>
        <v>-241266.84</v>
      </c>
      <c r="Q13" s="12">
        <f t="shared" si="28"/>
        <v>-53202596.98584827</v>
      </c>
    </row>
    <row r="14" spans="1:17" ht="66" x14ac:dyDescent="0.3">
      <c r="A14" s="13" t="s">
        <v>9</v>
      </c>
      <c r="B14" s="13" t="s">
        <v>10</v>
      </c>
      <c r="C14" s="14" t="s">
        <v>11</v>
      </c>
      <c r="D14" s="13" t="s">
        <v>12</v>
      </c>
      <c r="E14" s="13" t="s">
        <v>13</v>
      </c>
      <c r="F14" s="13" t="s">
        <v>14</v>
      </c>
      <c r="G14" s="13" t="s">
        <v>52</v>
      </c>
      <c r="H14" s="13" t="s">
        <v>69</v>
      </c>
      <c r="I14" s="13" t="s">
        <v>67</v>
      </c>
      <c r="J14" s="13" t="s">
        <v>52</v>
      </c>
      <c r="K14" s="46" t="s">
        <v>81</v>
      </c>
      <c r="L14" s="43" t="s">
        <v>74</v>
      </c>
      <c r="M14" s="13" t="s">
        <v>67</v>
      </c>
      <c r="N14" s="13" t="s">
        <v>94</v>
      </c>
      <c r="O14" s="13" t="s">
        <v>91</v>
      </c>
      <c r="P14" s="13" t="s">
        <v>87</v>
      </c>
      <c r="Q14" s="13" t="s">
        <v>53</v>
      </c>
    </row>
    <row r="15" spans="1:17" ht="25.8" customHeight="1" x14ac:dyDescent="0.3">
      <c r="A15" s="15"/>
      <c r="B15" s="15"/>
      <c r="C15" s="16"/>
      <c r="D15" s="17"/>
      <c r="E15" s="18"/>
      <c r="F15" s="19" t="s">
        <v>15</v>
      </c>
      <c r="G15" s="20" t="s">
        <v>16</v>
      </c>
      <c r="H15" s="20" t="s">
        <v>65</v>
      </c>
      <c r="I15" s="20" t="s">
        <v>66</v>
      </c>
      <c r="J15" s="17"/>
      <c r="K15" s="47" t="s">
        <v>82</v>
      </c>
      <c r="L15" s="20" t="s">
        <v>76</v>
      </c>
      <c r="M15" s="20" t="s">
        <v>71</v>
      </c>
      <c r="N15" s="17"/>
      <c r="O15" s="20" t="s">
        <v>92</v>
      </c>
      <c r="P15" s="20" t="s">
        <v>82</v>
      </c>
      <c r="Q15" s="17"/>
    </row>
    <row r="16" spans="1:17" ht="28.5" customHeight="1" x14ac:dyDescent="0.3">
      <c r="A16" s="17" t="s">
        <v>17</v>
      </c>
      <c r="B16" s="17" t="s">
        <v>17</v>
      </c>
      <c r="C16" s="21" t="s">
        <v>17</v>
      </c>
      <c r="D16" s="17"/>
      <c r="E16" s="18"/>
      <c r="F16" s="19" t="s">
        <v>18</v>
      </c>
      <c r="G16" s="22">
        <v>2023</v>
      </c>
      <c r="H16" s="22" t="s">
        <v>64</v>
      </c>
      <c r="I16" s="22" t="s">
        <v>64</v>
      </c>
      <c r="J16" s="17"/>
      <c r="K16" s="48" t="s">
        <v>83</v>
      </c>
      <c r="L16" s="44" t="s">
        <v>75</v>
      </c>
      <c r="M16" s="22" t="s">
        <v>86</v>
      </c>
      <c r="N16" s="17"/>
      <c r="O16" s="58" t="s">
        <v>93</v>
      </c>
      <c r="P16" s="48" t="s">
        <v>88</v>
      </c>
      <c r="Q16" s="17"/>
    </row>
    <row r="17" spans="1:17" x14ac:dyDescent="0.3">
      <c r="A17" s="63" t="s">
        <v>19</v>
      </c>
      <c r="B17" s="63"/>
      <c r="C17" s="23"/>
      <c r="D17" s="24"/>
      <c r="E17" s="24"/>
      <c r="F17" s="24"/>
      <c r="G17" s="25">
        <f t="shared" ref="G17:P17" si="29">+SUBTOTAL(9, G18:G20)</f>
        <v>10760903</v>
      </c>
      <c r="H17" s="25">
        <f t="shared" si="29"/>
        <v>0</v>
      </c>
      <c r="I17" s="25">
        <f t="shared" si="29"/>
        <v>0</v>
      </c>
      <c r="J17" s="25">
        <f t="shared" si="29"/>
        <v>10760903</v>
      </c>
      <c r="K17" s="25">
        <f t="shared" si="29"/>
        <v>0</v>
      </c>
      <c r="L17" s="25">
        <f t="shared" si="29"/>
        <v>0</v>
      </c>
      <c r="M17" s="25">
        <f t="shared" si="29"/>
        <v>0</v>
      </c>
      <c r="N17" s="25">
        <f t="shared" si="29"/>
        <v>10760903</v>
      </c>
      <c r="O17" s="25">
        <f t="shared" si="29"/>
        <v>0</v>
      </c>
      <c r="P17" s="25">
        <f t="shared" si="29"/>
        <v>0</v>
      </c>
      <c r="Q17" s="25">
        <f>+SUBTOTAL(9, Q18:Q20)</f>
        <v>10760903</v>
      </c>
    </row>
    <row r="18" spans="1:17" x14ac:dyDescent="0.3">
      <c r="A18" s="26" t="s">
        <v>20</v>
      </c>
      <c r="B18" s="26" t="s">
        <v>21</v>
      </c>
      <c r="C18" s="22" t="s">
        <v>22</v>
      </c>
      <c r="D18" s="26" t="s">
        <v>17</v>
      </c>
      <c r="E18" s="26" t="s">
        <v>17</v>
      </c>
      <c r="F18" s="26" t="s">
        <v>23</v>
      </c>
      <c r="G18" s="27">
        <v>6995</v>
      </c>
      <c r="H18" s="27"/>
      <c r="I18" s="27"/>
      <c r="J18" s="27">
        <f>SUM(G18:I18)</f>
        <v>6995</v>
      </c>
      <c r="K18" s="27"/>
      <c r="L18" s="27"/>
      <c r="M18" s="27"/>
      <c r="N18" s="27">
        <f>SUM(J18:M18)</f>
        <v>6995</v>
      </c>
      <c r="O18" s="27"/>
      <c r="P18" s="17"/>
      <c r="Q18" s="27">
        <f>N18+O18+P18</f>
        <v>6995</v>
      </c>
    </row>
    <row r="19" spans="1:17" x14ac:dyDescent="0.3">
      <c r="A19" s="26"/>
      <c r="B19" s="26"/>
      <c r="C19" s="22" t="s">
        <v>24</v>
      </c>
      <c r="D19" s="26" t="s">
        <v>17</v>
      </c>
      <c r="E19" s="26" t="s">
        <v>17</v>
      </c>
      <c r="F19" s="26" t="s">
        <v>25</v>
      </c>
      <c r="G19" s="27">
        <v>8901908</v>
      </c>
      <c r="H19" s="27"/>
      <c r="I19" s="27"/>
      <c r="J19" s="27">
        <f t="shared" ref="J19:J20" si="30">SUM(G19:I19)</f>
        <v>8901908</v>
      </c>
      <c r="K19" s="27"/>
      <c r="L19" s="27"/>
      <c r="M19" s="27"/>
      <c r="N19" s="27">
        <f t="shared" ref="N19:N70" si="31">SUM(J19:M19)</f>
        <v>8901908</v>
      </c>
      <c r="O19" s="27"/>
      <c r="P19" s="17"/>
      <c r="Q19" s="27">
        <f t="shared" ref="Q19:Q20" si="32">N19+O19+P19</f>
        <v>8901908</v>
      </c>
    </row>
    <row r="20" spans="1:17" x14ac:dyDescent="0.3">
      <c r="A20" s="26"/>
      <c r="B20" s="26"/>
      <c r="C20" s="22" t="s">
        <v>26</v>
      </c>
      <c r="D20" s="26" t="s">
        <v>17</v>
      </c>
      <c r="E20" s="26" t="s">
        <v>17</v>
      </c>
      <c r="F20" s="26" t="s">
        <v>27</v>
      </c>
      <c r="G20" s="27">
        <v>1852000</v>
      </c>
      <c r="H20" s="27"/>
      <c r="I20" s="27"/>
      <c r="J20" s="27">
        <f t="shared" si="30"/>
        <v>1852000</v>
      </c>
      <c r="K20" s="27"/>
      <c r="L20" s="27"/>
      <c r="M20" s="27"/>
      <c r="N20" s="27">
        <f t="shared" si="31"/>
        <v>1852000</v>
      </c>
      <c r="O20" s="27"/>
      <c r="P20" s="17"/>
      <c r="Q20" s="27">
        <f t="shared" si="32"/>
        <v>1852000</v>
      </c>
    </row>
    <row r="21" spans="1:17" x14ac:dyDescent="0.3">
      <c r="A21" s="64" t="s">
        <v>72</v>
      </c>
      <c r="B21" s="64"/>
      <c r="C21" s="29"/>
      <c r="D21" s="30"/>
      <c r="E21" s="30"/>
      <c r="F21" s="30"/>
      <c r="G21" s="31">
        <f>+SUBTOTAL(9, G22:G59)</f>
        <v>-31540810.469707489</v>
      </c>
      <c r="H21" s="31">
        <f t="shared" ref="H21:J21" si="33">+SUBTOTAL(9, H22:H59)</f>
        <v>-3111575.9999699998</v>
      </c>
      <c r="I21" s="31">
        <f t="shared" si="33"/>
        <v>-17100</v>
      </c>
      <c r="J21" s="31">
        <f t="shared" si="33"/>
        <v>-34669486.469677486</v>
      </c>
      <c r="K21" s="31">
        <f t="shared" ref="K21" si="34">+SUBTOTAL(9, K22:K59)</f>
        <v>-6641373</v>
      </c>
      <c r="L21" s="31">
        <f t="shared" ref="L21:N21" si="35">+SUBTOTAL(9, L22:L59)</f>
        <v>-2564097.7761907936</v>
      </c>
      <c r="M21" s="31">
        <f t="shared" si="35"/>
        <v>60000</v>
      </c>
      <c r="N21" s="31">
        <f t="shared" si="35"/>
        <v>-43814957.245868288</v>
      </c>
      <c r="O21" s="31">
        <f t="shared" ref="O21" si="36">+SUBTOTAL(9, O22:O59)</f>
        <v>-2874499.9999799998</v>
      </c>
      <c r="P21" s="31">
        <f t="shared" ref="P21:Q21" si="37">+SUBTOTAL(9, P22:P59)</f>
        <v>-241266.84</v>
      </c>
      <c r="Q21" s="31">
        <f t="shared" si="37"/>
        <v>-46930724.085848287</v>
      </c>
    </row>
    <row r="22" spans="1:17" x14ac:dyDescent="0.3">
      <c r="A22" s="64" t="s">
        <v>28</v>
      </c>
      <c r="B22" s="64"/>
      <c r="C22" s="23"/>
      <c r="D22" s="30"/>
      <c r="E22" s="30"/>
      <c r="F22" s="30"/>
      <c r="G22" s="31">
        <f>+SUBTOTAL(9, G23:G59)</f>
        <v>-31540810.469707489</v>
      </c>
      <c r="H22" s="31">
        <f t="shared" ref="H22:J22" si="38">+SUBTOTAL(9, H23:H59)</f>
        <v>-3111575.9999699998</v>
      </c>
      <c r="I22" s="31">
        <f t="shared" si="38"/>
        <v>-17100</v>
      </c>
      <c r="J22" s="31">
        <f t="shared" si="38"/>
        <v>-34669486.469677486</v>
      </c>
      <c r="K22" s="31">
        <f t="shared" ref="K22" si="39">+SUBTOTAL(9, K23:K59)</f>
        <v>-6641373</v>
      </c>
      <c r="L22" s="31">
        <f t="shared" ref="L22:N22" si="40">+SUBTOTAL(9, L23:L59)</f>
        <v>-2564097.7761907936</v>
      </c>
      <c r="M22" s="31">
        <f t="shared" si="40"/>
        <v>60000</v>
      </c>
      <c r="N22" s="31">
        <f t="shared" si="40"/>
        <v>-43814957.245868288</v>
      </c>
      <c r="O22" s="31">
        <f t="shared" ref="O22" si="41">+SUBTOTAL(9, O23:O59)</f>
        <v>-2874499.9999799998</v>
      </c>
      <c r="P22" s="31">
        <f t="shared" ref="P22:Q22" si="42">+SUBTOTAL(9, P23:P59)</f>
        <v>-241266.84</v>
      </c>
      <c r="Q22" s="31">
        <f t="shared" si="42"/>
        <v>-46930724.085848287</v>
      </c>
    </row>
    <row r="23" spans="1:17" x14ac:dyDescent="0.3">
      <c r="A23" s="65" t="s">
        <v>29</v>
      </c>
      <c r="B23" s="65"/>
      <c r="C23" s="23"/>
      <c r="D23" s="30"/>
      <c r="E23" s="30"/>
      <c r="F23" s="30"/>
      <c r="G23" s="31">
        <f>+SUBTOTAL(9, G24:G32)</f>
        <v>-7640265.3799999999</v>
      </c>
      <c r="H23" s="31">
        <f t="shared" ref="H23:J23" si="43">+SUBTOTAL(9, H24:H32)</f>
        <v>-1406895.9999699998</v>
      </c>
      <c r="I23" s="31">
        <f t="shared" si="43"/>
        <v>0</v>
      </c>
      <c r="J23" s="31">
        <f t="shared" si="43"/>
        <v>-9047161.3799699992</v>
      </c>
      <c r="K23" s="31">
        <f t="shared" ref="K23" si="44">+SUBTOTAL(9, K24:K32)</f>
        <v>-355000</v>
      </c>
      <c r="L23" s="31">
        <f t="shared" ref="L23:N23" si="45">+SUBTOTAL(9, L24:L32)</f>
        <v>-580518.45120000001</v>
      </c>
      <c r="M23" s="31">
        <f t="shared" si="45"/>
        <v>60000</v>
      </c>
      <c r="N23" s="31">
        <f t="shared" si="45"/>
        <v>-9922679.8311700001</v>
      </c>
      <c r="O23" s="31">
        <f>+SUBTOTAL(9, O24:O32)</f>
        <v>-1620000</v>
      </c>
      <c r="P23" s="31">
        <f t="shared" ref="P23:Q23" si="46">+SUBTOTAL(9, P24:P32)</f>
        <v>-241266.84</v>
      </c>
      <c r="Q23" s="31">
        <f t="shared" si="46"/>
        <v>-11783946.67117</v>
      </c>
    </row>
    <row r="24" spans="1:17" x14ac:dyDescent="0.3">
      <c r="A24" s="26" t="s">
        <v>30</v>
      </c>
      <c r="B24" s="26" t="s">
        <v>31</v>
      </c>
      <c r="C24" s="22" t="s">
        <v>32</v>
      </c>
      <c r="D24" s="26" t="s">
        <v>33</v>
      </c>
      <c r="E24" s="26" t="s">
        <v>34</v>
      </c>
      <c r="F24" s="26" t="s">
        <v>4</v>
      </c>
      <c r="G24" s="27">
        <v>-3160674.38</v>
      </c>
      <c r="H24" s="27"/>
      <c r="I24" s="27"/>
      <c r="J24" s="27">
        <f>SUM(G24:I24)</f>
        <v>-3160674.38</v>
      </c>
      <c r="K24" s="27"/>
      <c r="L24" s="27">
        <v>-449859.85018999991</v>
      </c>
      <c r="M24" s="27">
        <v>60000</v>
      </c>
      <c r="N24" s="27">
        <f t="shared" si="31"/>
        <v>-3550534.2301899996</v>
      </c>
      <c r="O24" s="27">
        <v>-1620000</v>
      </c>
      <c r="P24" s="27"/>
      <c r="Q24" s="27">
        <f>N24+O24+P24</f>
        <v>-5170534.2301899996</v>
      </c>
    </row>
    <row r="25" spans="1:17" x14ac:dyDescent="0.3">
      <c r="A25" s="26"/>
      <c r="B25" s="26"/>
      <c r="C25" s="22" t="s">
        <v>32</v>
      </c>
      <c r="D25" s="26" t="s">
        <v>54</v>
      </c>
      <c r="E25" s="26" t="s">
        <v>55</v>
      </c>
      <c r="F25" s="26" t="s">
        <v>4</v>
      </c>
      <c r="G25" s="27">
        <v>0</v>
      </c>
      <c r="H25" s="27">
        <v>-1079595.9999699998</v>
      </c>
      <c r="I25" s="27"/>
      <c r="J25" s="27">
        <f t="shared" ref="J25:J70" si="47">SUM(G25:I25)</f>
        <v>-1079595.9999699998</v>
      </c>
      <c r="K25" s="27"/>
      <c r="L25" s="27">
        <v>-182.85001000016928</v>
      </c>
      <c r="M25" s="27"/>
      <c r="N25" s="27">
        <f t="shared" si="31"/>
        <v>-1079778.8499799999</v>
      </c>
      <c r="O25" s="27"/>
      <c r="P25" s="17"/>
      <c r="Q25" s="27">
        <f t="shared" ref="Q25:Q59" si="48">N25+O25+P25</f>
        <v>-1079778.8499799999</v>
      </c>
    </row>
    <row r="26" spans="1:17" x14ac:dyDescent="0.3">
      <c r="A26" s="26"/>
      <c r="B26" s="26"/>
      <c r="C26" s="45" t="s">
        <v>32</v>
      </c>
      <c r="D26" s="26" t="s">
        <v>77</v>
      </c>
      <c r="E26" s="26" t="s">
        <v>78</v>
      </c>
      <c r="F26" s="26" t="s">
        <v>4</v>
      </c>
      <c r="G26" s="27"/>
      <c r="H26" s="27"/>
      <c r="I26" s="27"/>
      <c r="J26" s="27">
        <v>0</v>
      </c>
      <c r="K26" s="27"/>
      <c r="L26" s="27">
        <v>-70475.750999999989</v>
      </c>
      <c r="M26" s="27"/>
      <c r="N26" s="27">
        <f t="shared" si="31"/>
        <v>-70475.750999999989</v>
      </c>
      <c r="O26" s="27"/>
      <c r="P26" s="17"/>
      <c r="Q26" s="27">
        <f t="shared" si="48"/>
        <v>-70475.750999999989</v>
      </c>
    </row>
    <row r="27" spans="1:17" x14ac:dyDescent="0.3">
      <c r="A27" s="26"/>
      <c r="B27" s="26"/>
      <c r="C27" s="22" t="s">
        <v>32</v>
      </c>
      <c r="D27" s="26" t="s">
        <v>56</v>
      </c>
      <c r="E27" s="26" t="s">
        <v>57</v>
      </c>
      <c r="F27" s="26" t="s">
        <v>4</v>
      </c>
      <c r="G27" s="27">
        <v>0</v>
      </c>
      <c r="H27" s="27">
        <v>-247300</v>
      </c>
      <c r="I27" s="27"/>
      <c r="J27" s="27">
        <f t="shared" si="47"/>
        <v>-247300</v>
      </c>
      <c r="K27" s="27"/>
      <c r="L27" s="27">
        <v>-60000</v>
      </c>
      <c r="M27" s="27"/>
      <c r="N27" s="27">
        <f t="shared" si="31"/>
        <v>-307300</v>
      </c>
      <c r="O27" s="27"/>
      <c r="P27" s="17"/>
      <c r="Q27" s="27">
        <f t="shared" si="48"/>
        <v>-307300</v>
      </c>
    </row>
    <row r="28" spans="1:17" x14ac:dyDescent="0.3">
      <c r="A28" s="26"/>
      <c r="B28" s="26"/>
      <c r="C28" s="22" t="s">
        <v>32</v>
      </c>
      <c r="D28" s="26" t="s">
        <v>58</v>
      </c>
      <c r="E28" s="26" t="s">
        <v>59</v>
      </c>
      <c r="F28" s="26" t="s">
        <v>4</v>
      </c>
      <c r="G28" s="27">
        <v>0</v>
      </c>
      <c r="H28" s="27">
        <v>-80000</v>
      </c>
      <c r="I28" s="27"/>
      <c r="J28" s="27">
        <f t="shared" si="47"/>
        <v>-80000</v>
      </c>
      <c r="K28" s="27"/>
      <c r="L28" s="27"/>
      <c r="M28" s="27"/>
      <c r="N28" s="27">
        <f t="shared" si="31"/>
        <v>-80000</v>
      </c>
      <c r="O28" s="27"/>
      <c r="P28" s="17"/>
      <c r="Q28" s="27">
        <f t="shared" si="48"/>
        <v>-80000</v>
      </c>
    </row>
    <row r="29" spans="1:17" x14ac:dyDescent="0.3">
      <c r="A29" s="26"/>
      <c r="B29" s="26"/>
      <c r="C29" s="22" t="s">
        <v>32</v>
      </c>
      <c r="D29" s="26" t="s">
        <v>90</v>
      </c>
      <c r="E29" s="26" t="s">
        <v>89</v>
      </c>
      <c r="F29" s="26" t="s">
        <v>4</v>
      </c>
      <c r="G29" s="27"/>
      <c r="H29" s="27"/>
      <c r="I29" s="27"/>
      <c r="J29" s="27"/>
      <c r="K29" s="27"/>
      <c r="L29" s="27"/>
      <c r="M29" s="27"/>
      <c r="N29" s="27">
        <v>0</v>
      </c>
      <c r="O29" s="27"/>
      <c r="P29" s="27">
        <v>-241266.84</v>
      </c>
      <c r="Q29" s="27">
        <f t="shared" si="48"/>
        <v>-241266.84</v>
      </c>
    </row>
    <row r="30" spans="1:17" x14ac:dyDescent="0.3">
      <c r="A30" s="52"/>
      <c r="B30" s="52"/>
      <c r="C30" s="53" t="s">
        <v>32</v>
      </c>
      <c r="D30" s="54" t="s">
        <v>84</v>
      </c>
      <c r="E30" s="55" t="s">
        <v>85</v>
      </c>
      <c r="F30" s="52" t="s">
        <v>4</v>
      </c>
      <c r="G30" s="56"/>
      <c r="H30" s="56"/>
      <c r="I30" s="56"/>
      <c r="J30" s="56">
        <v>0</v>
      </c>
      <c r="K30" s="56">
        <v>-355000</v>
      </c>
      <c r="L30" s="56"/>
      <c r="M30" s="56"/>
      <c r="N30" s="56">
        <f t="shared" si="31"/>
        <v>-355000</v>
      </c>
      <c r="O30" s="56"/>
      <c r="P30" s="57"/>
      <c r="Q30" s="27">
        <f t="shared" si="48"/>
        <v>-355000</v>
      </c>
    </row>
    <row r="31" spans="1:17" x14ac:dyDescent="0.3">
      <c r="A31" s="26"/>
      <c r="B31" s="26"/>
      <c r="C31" s="22" t="s">
        <v>24</v>
      </c>
      <c r="D31" s="26" t="s">
        <v>33</v>
      </c>
      <c r="E31" s="26" t="s">
        <v>34</v>
      </c>
      <c r="F31" s="26" t="s">
        <v>4</v>
      </c>
      <c r="G31" s="27">
        <v>-4379591</v>
      </c>
      <c r="H31" s="27"/>
      <c r="I31" s="27"/>
      <c r="J31" s="27">
        <f t="shared" si="47"/>
        <v>-4379591</v>
      </c>
      <c r="K31" s="27"/>
      <c r="L31" s="27"/>
      <c r="M31" s="27"/>
      <c r="N31" s="27">
        <f t="shared" si="31"/>
        <v>-4379591</v>
      </c>
      <c r="O31" s="27"/>
      <c r="P31" s="17"/>
      <c r="Q31" s="27">
        <f t="shared" si="48"/>
        <v>-4379591</v>
      </c>
    </row>
    <row r="32" spans="1:17" x14ac:dyDescent="0.3">
      <c r="A32" s="26"/>
      <c r="B32" s="26"/>
      <c r="C32" s="22" t="s">
        <v>26</v>
      </c>
      <c r="D32" s="26" t="s">
        <v>33</v>
      </c>
      <c r="E32" s="26" t="s">
        <v>34</v>
      </c>
      <c r="F32" s="26" t="s">
        <v>4</v>
      </c>
      <c r="G32" s="27">
        <v>-100000</v>
      </c>
      <c r="H32" s="27"/>
      <c r="I32" s="27"/>
      <c r="J32" s="27">
        <f t="shared" si="47"/>
        <v>-100000</v>
      </c>
      <c r="K32" s="27"/>
      <c r="L32" s="27"/>
      <c r="M32" s="27"/>
      <c r="N32" s="27">
        <f t="shared" si="31"/>
        <v>-100000</v>
      </c>
      <c r="O32" s="27"/>
      <c r="P32" s="17"/>
      <c r="Q32" s="27">
        <f t="shared" si="48"/>
        <v>-100000</v>
      </c>
    </row>
    <row r="33" spans="1:17" x14ac:dyDescent="0.3">
      <c r="A33" s="63" t="s">
        <v>35</v>
      </c>
      <c r="B33" s="63"/>
      <c r="C33" s="23"/>
      <c r="D33" s="24"/>
      <c r="E33" s="24"/>
      <c r="F33" s="24"/>
      <c r="G33" s="25">
        <f>+SUBTOTAL(9, G34:G59)</f>
        <v>-23900545.089707486</v>
      </c>
      <c r="H33" s="25">
        <f>+SUBTOTAL(9, H34:H59)</f>
        <v>-1704680</v>
      </c>
      <c r="I33" s="25">
        <f>+SUBTOTAL(9, I34:I59)</f>
        <v>-17100</v>
      </c>
      <c r="J33" s="25">
        <f>+SUBTOTAL(9, J34:J59)</f>
        <v>-25622325.089707486</v>
      </c>
      <c r="K33" s="25">
        <f>+SUBTOTAL(9, K34:K59)</f>
        <v>-6286373</v>
      </c>
      <c r="L33" s="25">
        <f t="shared" ref="L33:Q33" si="49">+SUBTOTAL(9, L34:L59)</f>
        <v>-1983579.3249907929</v>
      </c>
      <c r="M33" s="25">
        <f t="shared" si="49"/>
        <v>0</v>
      </c>
      <c r="N33" s="25">
        <f t="shared" si="49"/>
        <v>-33892277.41469828</v>
      </c>
      <c r="O33" s="25">
        <f t="shared" si="49"/>
        <v>-1254499.9999799998</v>
      </c>
      <c r="P33" s="25">
        <f t="shared" si="49"/>
        <v>0</v>
      </c>
      <c r="Q33" s="25">
        <f t="shared" si="49"/>
        <v>-35146777.414678276</v>
      </c>
    </row>
    <row r="34" spans="1:17" x14ac:dyDescent="0.3">
      <c r="A34" s="26" t="s">
        <v>36</v>
      </c>
      <c r="B34" s="26" t="s">
        <v>37</v>
      </c>
      <c r="C34" s="22" t="s">
        <v>32</v>
      </c>
      <c r="D34" s="26" t="s">
        <v>17</v>
      </c>
      <c r="E34" s="26" t="s">
        <v>17</v>
      </c>
      <c r="F34" s="26" t="s">
        <v>5</v>
      </c>
      <c r="G34" s="27">
        <v>-500969.01341551961</v>
      </c>
      <c r="H34" s="27"/>
      <c r="I34" s="27"/>
      <c r="J34" s="27">
        <f t="shared" si="47"/>
        <v>-500969.01341551961</v>
      </c>
      <c r="K34" s="27"/>
      <c r="L34" s="27"/>
      <c r="M34" s="27"/>
      <c r="N34" s="27">
        <f t="shared" si="31"/>
        <v>-500969.01341551961</v>
      </c>
      <c r="O34" s="27">
        <v>-393000</v>
      </c>
      <c r="P34" s="17"/>
      <c r="Q34" s="27">
        <f t="shared" si="48"/>
        <v>-893969.01341551961</v>
      </c>
    </row>
    <row r="35" spans="1:17" x14ac:dyDescent="0.3">
      <c r="A35" s="26"/>
      <c r="B35" s="26"/>
      <c r="C35" s="45" t="s">
        <v>32</v>
      </c>
      <c r="D35" s="26" t="s">
        <v>60</v>
      </c>
      <c r="E35" s="26" t="s">
        <v>61</v>
      </c>
      <c r="F35" s="26" t="s">
        <v>5</v>
      </c>
      <c r="G35" s="27"/>
      <c r="H35" s="27"/>
      <c r="I35" s="27"/>
      <c r="J35" s="27">
        <v>0</v>
      </c>
      <c r="K35" s="27"/>
      <c r="L35" s="27">
        <v>-4248.3349922204379</v>
      </c>
      <c r="M35" s="27"/>
      <c r="N35" s="27">
        <f t="shared" si="31"/>
        <v>-4248.3349922204379</v>
      </c>
      <c r="O35" s="27"/>
      <c r="P35" s="17"/>
      <c r="Q35" s="27">
        <f t="shared" si="48"/>
        <v>-4248.3349922204379</v>
      </c>
    </row>
    <row r="36" spans="1:17" x14ac:dyDescent="0.3">
      <c r="A36" s="26"/>
      <c r="B36" s="26"/>
      <c r="C36" s="45" t="s">
        <v>32</v>
      </c>
      <c r="D36" s="26" t="s">
        <v>58</v>
      </c>
      <c r="E36" s="26" t="s">
        <v>59</v>
      </c>
      <c r="F36" s="26" t="s">
        <v>5</v>
      </c>
      <c r="G36" s="27"/>
      <c r="H36" s="27"/>
      <c r="I36" s="27"/>
      <c r="J36" s="27">
        <v>0</v>
      </c>
      <c r="K36" s="27"/>
      <c r="L36" s="27">
        <v>-946.82197238018853</v>
      </c>
      <c r="M36" s="27"/>
      <c r="N36" s="27">
        <f t="shared" si="31"/>
        <v>-946.82197238018853</v>
      </c>
      <c r="O36" s="27"/>
      <c r="P36" s="17"/>
      <c r="Q36" s="27">
        <f t="shared" si="48"/>
        <v>-946.82197238018853</v>
      </c>
    </row>
    <row r="37" spans="1:17" x14ac:dyDescent="0.3">
      <c r="A37" s="26"/>
      <c r="B37" s="26"/>
      <c r="C37" s="22" t="s">
        <v>32</v>
      </c>
      <c r="D37" s="50" t="s">
        <v>84</v>
      </c>
      <c r="E37" s="49" t="s">
        <v>85</v>
      </c>
      <c r="F37" s="26" t="s">
        <v>5</v>
      </c>
      <c r="G37" s="27"/>
      <c r="H37" s="27"/>
      <c r="I37" s="27"/>
      <c r="J37" s="27">
        <v>0</v>
      </c>
      <c r="K37" s="27">
        <v>-1165036</v>
      </c>
      <c r="L37" s="27"/>
      <c r="M37" s="27"/>
      <c r="N37" s="27">
        <f t="shared" ref="N37" si="50">SUM(J37:M37)</f>
        <v>-1165036</v>
      </c>
      <c r="O37" s="27"/>
      <c r="P37" s="17"/>
      <c r="Q37" s="27">
        <f t="shared" si="48"/>
        <v>-1165036</v>
      </c>
    </row>
    <row r="38" spans="1:17" x14ac:dyDescent="0.3">
      <c r="A38" s="26"/>
      <c r="B38" s="26"/>
      <c r="C38" s="22" t="s">
        <v>24</v>
      </c>
      <c r="D38" s="26" t="s">
        <v>17</v>
      </c>
      <c r="E38" s="26" t="s">
        <v>17</v>
      </c>
      <c r="F38" s="26" t="s">
        <v>5</v>
      </c>
      <c r="G38" s="27">
        <v>-1817264.7916569265</v>
      </c>
      <c r="H38" s="27"/>
      <c r="I38" s="27"/>
      <c r="J38" s="27">
        <f t="shared" si="47"/>
        <v>-1817264.7916569265</v>
      </c>
      <c r="K38" s="27"/>
      <c r="L38" s="27"/>
      <c r="M38" s="27"/>
      <c r="N38" s="27">
        <f t="shared" si="31"/>
        <v>-1817264.7916569265</v>
      </c>
      <c r="O38" s="27"/>
      <c r="P38" s="17"/>
      <c r="Q38" s="27">
        <f t="shared" si="48"/>
        <v>-1817264.7916569265</v>
      </c>
    </row>
    <row r="39" spans="1:17" x14ac:dyDescent="0.3">
      <c r="A39" s="26"/>
      <c r="B39" s="26"/>
      <c r="C39" s="22" t="s">
        <v>38</v>
      </c>
      <c r="D39" s="26" t="s">
        <v>17</v>
      </c>
      <c r="E39" s="26" t="s">
        <v>17</v>
      </c>
      <c r="F39" s="26" t="s">
        <v>6</v>
      </c>
      <c r="G39" s="27">
        <v>-164574.37882517269</v>
      </c>
      <c r="H39" s="27"/>
      <c r="I39" s="27"/>
      <c r="J39" s="27">
        <f t="shared" si="47"/>
        <v>-164574.37882517269</v>
      </c>
      <c r="K39" s="27"/>
      <c r="L39" s="27"/>
      <c r="M39" s="27"/>
      <c r="N39" s="27">
        <f t="shared" si="31"/>
        <v>-164574.37882517269</v>
      </c>
      <c r="O39" s="27"/>
      <c r="P39" s="17"/>
      <c r="Q39" s="27">
        <f t="shared" si="48"/>
        <v>-164574.37882517269</v>
      </c>
    </row>
    <row r="40" spans="1:17" x14ac:dyDescent="0.3">
      <c r="A40" s="26" t="s">
        <v>39</v>
      </c>
      <c r="B40" s="26" t="s">
        <v>40</v>
      </c>
      <c r="C40" s="22" t="s">
        <v>32</v>
      </c>
      <c r="D40" s="26" t="s">
        <v>17</v>
      </c>
      <c r="E40" s="26" t="s">
        <v>17</v>
      </c>
      <c r="F40" s="26" t="s">
        <v>5</v>
      </c>
      <c r="G40" s="27">
        <v>-7425073.7715956271</v>
      </c>
      <c r="H40" s="27"/>
      <c r="I40" s="27">
        <v>-17100</v>
      </c>
      <c r="J40" s="27">
        <f t="shared" si="47"/>
        <v>-7442173.7715956271</v>
      </c>
      <c r="K40" s="27"/>
      <c r="L40" s="27">
        <v>-1190192.1113497936</v>
      </c>
      <c r="M40" s="27"/>
      <c r="N40" s="27">
        <f t="shared" si="31"/>
        <v>-8632365.8829454202</v>
      </c>
      <c r="O40" s="27">
        <v>-1254500</v>
      </c>
      <c r="P40" s="17"/>
      <c r="Q40" s="27">
        <f t="shared" si="48"/>
        <v>-9886865.8829454202</v>
      </c>
    </row>
    <row r="41" spans="1:17" x14ac:dyDescent="0.3">
      <c r="A41" s="26"/>
      <c r="B41" s="26"/>
      <c r="C41" s="22" t="s">
        <v>32</v>
      </c>
      <c r="D41" s="26" t="s">
        <v>60</v>
      </c>
      <c r="E41" s="26" t="s">
        <v>61</v>
      </c>
      <c r="F41" s="26" t="s">
        <v>5</v>
      </c>
      <c r="G41" s="27">
        <v>0</v>
      </c>
      <c r="H41" s="27">
        <v>-522427</v>
      </c>
      <c r="I41" s="27"/>
      <c r="J41" s="27">
        <f t="shared" si="47"/>
        <v>-522427</v>
      </c>
      <c r="K41" s="27"/>
      <c r="L41" s="27">
        <v>242919.68690961006</v>
      </c>
      <c r="M41" s="27"/>
      <c r="N41" s="27">
        <f t="shared" si="31"/>
        <v>-279507.31309038994</v>
      </c>
      <c r="O41" s="27"/>
      <c r="P41" s="17"/>
      <c r="Q41" s="27">
        <f t="shared" si="48"/>
        <v>-279507.31309038994</v>
      </c>
    </row>
    <row r="42" spans="1:17" x14ac:dyDescent="0.3">
      <c r="A42" s="26"/>
      <c r="B42" s="26"/>
      <c r="C42" s="22" t="s">
        <v>32</v>
      </c>
      <c r="D42" s="26" t="s">
        <v>58</v>
      </c>
      <c r="E42" s="26" t="s">
        <v>59</v>
      </c>
      <c r="F42" s="26" t="s">
        <v>5</v>
      </c>
      <c r="G42" s="27">
        <v>0</v>
      </c>
      <c r="H42" s="27">
        <v>-59999</v>
      </c>
      <c r="I42" s="27"/>
      <c r="J42" s="27">
        <f t="shared" si="47"/>
        <v>-59999</v>
      </c>
      <c r="K42" s="27"/>
      <c r="L42" s="27">
        <v>23311.117370035354</v>
      </c>
      <c r="M42" s="27"/>
      <c r="N42" s="27">
        <f t="shared" si="31"/>
        <v>-36687.882629964646</v>
      </c>
      <c r="O42" s="27"/>
      <c r="P42" s="17"/>
      <c r="Q42" s="27">
        <f t="shared" si="48"/>
        <v>-36687.882629964646</v>
      </c>
    </row>
    <row r="43" spans="1:17" x14ac:dyDescent="0.3">
      <c r="A43" s="26"/>
      <c r="B43" s="26"/>
      <c r="C43" s="22" t="s">
        <v>32</v>
      </c>
      <c r="D43" s="26" t="s">
        <v>79</v>
      </c>
      <c r="E43" s="26" t="s">
        <v>80</v>
      </c>
      <c r="F43" s="26" t="s">
        <v>5</v>
      </c>
      <c r="G43" s="27"/>
      <c r="H43" s="27"/>
      <c r="I43" s="27"/>
      <c r="J43" s="27">
        <v>0</v>
      </c>
      <c r="K43" s="27"/>
      <c r="L43" s="27">
        <v>-238250.96000000002</v>
      </c>
      <c r="M43" s="27"/>
      <c r="N43" s="27">
        <f t="shared" si="31"/>
        <v>-238250.96000000002</v>
      </c>
      <c r="O43" s="27"/>
      <c r="P43" s="17"/>
      <c r="Q43" s="27">
        <f t="shared" si="48"/>
        <v>-238250.96000000002</v>
      </c>
    </row>
    <row r="44" spans="1:17" x14ac:dyDescent="0.3">
      <c r="A44" s="26"/>
      <c r="B44" s="26"/>
      <c r="C44" s="22" t="s">
        <v>32</v>
      </c>
      <c r="D44" s="50" t="s">
        <v>84</v>
      </c>
      <c r="E44" s="49" t="s">
        <v>85</v>
      </c>
      <c r="F44" s="26" t="s">
        <v>5</v>
      </c>
      <c r="G44" s="27"/>
      <c r="H44" s="27"/>
      <c r="I44" s="27"/>
      <c r="J44" s="27">
        <v>0</v>
      </c>
      <c r="K44" s="27">
        <v>-3511384</v>
      </c>
      <c r="L44" s="27"/>
      <c r="M44" s="27"/>
      <c r="N44" s="27">
        <f t="shared" si="31"/>
        <v>-3511384</v>
      </c>
      <c r="O44" s="27"/>
      <c r="P44" s="17"/>
      <c r="Q44" s="27">
        <f t="shared" si="48"/>
        <v>-3511384</v>
      </c>
    </row>
    <row r="45" spans="1:17" x14ac:dyDescent="0.3">
      <c r="A45" s="26"/>
      <c r="B45" s="26"/>
      <c r="C45" s="22" t="s">
        <v>24</v>
      </c>
      <c r="D45" s="26" t="s">
        <v>17</v>
      </c>
      <c r="E45" s="26" t="s">
        <v>17</v>
      </c>
      <c r="F45" s="26" t="s">
        <v>5</v>
      </c>
      <c r="G45" s="27">
        <v>-197589.14179558371</v>
      </c>
      <c r="H45" s="27"/>
      <c r="I45" s="27"/>
      <c r="J45" s="27">
        <f t="shared" si="47"/>
        <v>-197589.14179558371</v>
      </c>
      <c r="K45" s="27"/>
      <c r="L45" s="27"/>
      <c r="M45" s="27"/>
      <c r="N45" s="27">
        <f t="shared" si="31"/>
        <v>-197589.14179558371</v>
      </c>
      <c r="O45" s="27"/>
      <c r="P45" s="17"/>
      <c r="Q45" s="27">
        <f t="shared" si="48"/>
        <v>-197589.14179558371</v>
      </c>
    </row>
    <row r="46" spans="1:17" x14ac:dyDescent="0.3">
      <c r="A46" s="26"/>
      <c r="B46" s="26"/>
      <c r="C46" s="22" t="s">
        <v>26</v>
      </c>
      <c r="D46" s="26" t="s">
        <v>17</v>
      </c>
      <c r="E46" s="26" t="s">
        <v>17</v>
      </c>
      <c r="F46" s="26" t="s">
        <v>5</v>
      </c>
      <c r="G46" s="27">
        <v>-1443320</v>
      </c>
      <c r="H46" s="27"/>
      <c r="I46" s="27"/>
      <c r="J46" s="27">
        <f t="shared" si="47"/>
        <v>-1443320</v>
      </c>
      <c r="K46" s="27"/>
      <c r="L46" s="27"/>
      <c r="M46" s="27"/>
      <c r="N46" s="27">
        <f t="shared" si="31"/>
        <v>-1443320</v>
      </c>
      <c r="O46" s="27"/>
      <c r="P46" s="17"/>
      <c r="Q46" s="27">
        <f t="shared" si="48"/>
        <v>-1443320</v>
      </c>
    </row>
    <row r="47" spans="1:17" x14ac:dyDescent="0.3">
      <c r="A47" s="26"/>
      <c r="B47" s="26"/>
      <c r="C47" s="22" t="s">
        <v>38</v>
      </c>
      <c r="D47" s="26" t="s">
        <v>17</v>
      </c>
      <c r="E47" s="26" t="s">
        <v>17</v>
      </c>
      <c r="F47" s="26" t="s">
        <v>6</v>
      </c>
      <c r="G47" s="27">
        <v>-2705832.6545804902</v>
      </c>
      <c r="H47" s="27"/>
      <c r="I47" s="27"/>
      <c r="J47" s="27">
        <f t="shared" si="47"/>
        <v>-2705832.6545804902</v>
      </c>
      <c r="K47" s="27"/>
      <c r="L47" s="27"/>
      <c r="M47" s="27"/>
      <c r="N47" s="27">
        <f t="shared" si="31"/>
        <v>-2705832.6545804902</v>
      </c>
      <c r="O47" s="27"/>
      <c r="P47" s="17"/>
      <c r="Q47" s="27">
        <f t="shared" si="48"/>
        <v>-2705832.6545804902</v>
      </c>
    </row>
    <row r="48" spans="1:17" ht="26.4" x14ac:dyDescent="0.3">
      <c r="A48" s="36" t="s">
        <v>41</v>
      </c>
      <c r="B48" s="37" t="s">
        <v>68</v>
      </c>
      <c r="C48" s="22" t="s">
        <v>32</v>
      </c>
      <c r="D48" s="26" t="s">
        <v>17</v>
      </c>
      <c r="E48" s="26" t="s">
        <v>17</v>
      </c>
      <c r="F48" s="26" t="s">
        <v>5</v>
      </c>
      <c r="G48" s="27">
        <v>-307452.65285746678</v>
      </c>
      <c r="H48" s="27"/>
      <c r="I48" s="27"/>
      <c r="J48" s="27">
        <f t="shared" si="47"/>
        <v>-307452.65285746678</v>
      </c>
      <c r="K48" s="27"/>
      <c r="L48" s="27">
        <v>-51884.961168268346</v>
      </c>
      <c r="M48" s="27"/>
      <c r="N48" s="27">
        <f t="shared" si="31"/>
        <v>-359337.61402573512</v>
      </c>
      <c r="O48" s="27"/>
      <c r="P48" s="17"/>
      <c r="Q48" s="27">
        <f t="shared" si="48"/>
        <v>-359337.61402573512</v>
      </c>
    </row>
    <row r="49" spans="1:25" x14ac:dyDescent="0.3">
      <c r="A49" s="36"/>
      <c r="B49" s="37"/>
      <c r="C49" s="22" t="s">
        <v>32</v>
      </c>
      <c r="D49" s="26" t="s">
        <v>60</v>
      </c>
      <c r="E49" s="26" t="s">
        <v>61</v>
      </c>
      <c r="F49" s="26" t="s">
        <v>5</v>
      </c>
      <c r="G49" s="27"/>
      <c r="H49" s="27"/>
      <c r="I49" s="27"/>
      <c r="J49" s="27">
        <v>0</v>
      </c>
      <c r="K49" s="27"/>
      <c r="L49" s="27">
        <v>-714.84432891083497</v>
      </c>
      <c r="M49" s="27"/>
      <c r="N49" s="27">
        <f t="shared" si="31"/>
        <v>-714.84432891083497</v>
      </c>
      <c r="O49" s="27"/>
      <c r="P49" s="17"/>
      <c r="Q49" s="27">
        <f t="shared" si="48"/>
        <v>-714.84432891083497</v>
      </c>
    </row>
    <row r="50" spans="1:25" x14ac:dyDescent="0.3">
      <c r="A50" s="36"/>
      <c r="B50" s="37"/>
      <c r="C50" s="22" t="s">
        <v>32</v>
      </c>
      <c r="D50" s="26" t="s">
        <v>58</v>
      </c>
      <c r="E50" s="26" t="s">
        <v>59</v>
      </c>
      <c r="F50" s="26" t="s">
        <v>5</v>
      </c>
      <c r="G50" s="27"/>
      <c r="H50" s="27"/>
      <c r="I50" s="27"/>
      <c r="J50" s="27">
        <v>0</v>
      </c>
      <c r="K50" s="27"/>
      <c r="L50" s="27">
        <v>-27938.099725738164</v>
      </c>
      <c r="M50" s="27"/>
      <c r="N50" s="27">
        <f t="shared" si="31"/>
        <v>-27938.099725738164</v>
      </c>
      <c r="O50" s="27"/>
      <c r="P50" s="17"/>
      <c r="Q50" s="27">
        <f t="shared" si="48"/>
        <v>-27938.099725738164</v>
      </c>
    </row>
    <row r="51" spans="1:25" x14ac:dyDescent="0.3">
      <c r="A51" s="26"/>
      <c r="B51" s="26"/>
      <c r="C51" s="22" t="s">
        <v>32</v>
      </c>
      <c r="D51" s="50" t="s">
        <v>84</v>
      </c>
      <c r="E51" s="50" t="s">
        <v>85</v>
      </c>
      <c r="F51" s="26" t="s">
        <v>5</v>
      </c>
      <c r="G51" s="27"/>
      <c r="H51" s="27"/>
      <c r="I51" s="27"/>
      <c r="J51" s="27">
        <v>0</v>
      </c>
      <c r="K51" s="27">
        <v>-16359</v>
      </c>
      <c r="L51" s="27"/>
      <c r="M51" s="27"/>
      <c r="N51" s="27">
        <f t="shared" si="31"/>
        <v>-16359</v>
      </c>
      <c r="O51" s="27"/>
      <c r="P51" s="17"/>
      <c r="Q51" s="27">
        <f t="shared" si="48"/>
        <v>-16359</v>
      </c>
    </row>
    <row r="52" spans="1:25" x14ac:dyDescent="0.3">
      <c r="A52" s="26"/>
      <c r="B52" s="26"/>
      <c r="C52" s="22" t="s">
        <v>38</v>
      </c>
      <c r="D52" s="26" t="s">
        <v>17</v>
      </c>
      <c r="E52" s="26" t="s">
        <v>17</v>
      </c>
      <c r="F52" s="26" t="s">
        <v>6</v>
      </c>
      <c r="G52" s="27">
        <v>-874.97014538792291</v>
      </c>
      <c r="H52" s="27"/>
      <c r="I52" s="27"/>
      <c r="J52" s="27">
        <f t="shared" si="47"/>
        <v>-874.97014538792291</v>
      </c>
      <c r="K52" s="27"/>
      <c r="L52" s="27"/>
      <c r="M52" s="27"/>
      <c r="N52" s="27">
        <f t="shared" si="31"/>
        <v>-874.97014538792291</v>
      </c>
      <c r="O52" s="27"/>
      <c r="P52" s="17"/>
      <c r="Q52" s="27">
        <f t="shared" si="48"/>
        <v>-874.97014538792291</v>
      </c>
    </row>
    <row r="53" spans="1:25" x14ac:dyDescent="0.3">
      <c r="A53" s="26" t="s">
        <v>42</v>
      </c>
      <c r="B53" s="26" t="s">
        <v>43</v>
      </c>
      <c r="C53" s="22" t="s">
        <v>32</v>
      </c>
      <c r="D53" s="26" t="s">
        <v>17</v>
      </c>
      <c r="E53" s="26" t="s">
        <v>17</v>
      </c>
      <c r="F53" s="26" t="s">
        <v>5</v>
      </c>
      <c r="G53" s="27">
        <v>-6339607.182081379</v>
      </c>
      <c r="H53" s="27"/>
      <c r="I53" s="27"/>
      <c r="J53" s="27">
        <f t="shared" si="47"/>
        <v>-6339607.182081379</v>
      </c>
      <c r="K53" s="27"/>
      <c r="L53" s="27">
        <v>-368969.78239036619</v>
      </c>
      <c r="M53" s="27"/>
      <c r="N53" s="27">
        <f t="shared" si="31"/>
        <v>-6708576.9644717453</v>
      </c>
      <c r="O53" s="27">
        <v>393000.00002000004</v>
      </c>
      <c r="P53" s="17"/>
      <c r="Q53" s="27">
        <f t="shared" si="48"/>
        <v>-6315576.9644517452</v>
      </c>
    </row>
    <row r="54" spans="1:25" x14ac:dyDescent="0.3">
      <c r="A54" s="26"/>
      <c r="B54" s="26"/>
      <c r="C54" s="22" t="s">
        <v>32</v>
      </c>
      <c r="D54" s="26" t="s">
        <v>60</v>
      </c>
      <c r="E54" s="26" t="s">
        <v>61</v>
      </c>
      <c r="F54" s="26" t="s">
        <v>5</v>
      </c>
      <c r="G54" s="27">
        <v>0</v>
      </c>
      <c r="H54" s="27">
        <v>-1121069</v>
      </c>
      <c r="I54" s="27"/>
      <c r="J54" s="27">
        <f t="shared" si="47"/>
        <v>-1121069</v>
      </c>
      <c r="K54" s="27"/>
      <c r="L54" s="27">
        <v>-365935.32761893887</v>
      </c>
      <c r="M54" s="27"/>
      <c r="N54" s="27">
        <f t="shared" si="31"/>
        <v>-1487004.3276189389</v>
      </c>
      <c r="O54" s="27"/>
      <c r="P54" s="17"/>
      <c r="Q54" s="27">
        <f t="shared" si="48"/>
        <v>-1487004.3276189389</v>
      </c>
    </row>
    <row r="55" spans="1:25" x14ac:dyDescent="0.3">
      <c r="A55" s="26"/>
      <c r="B55" s="26"/>
      <c r="C55" s="22" t="s">
        <v>32</v>
      </c>
      <c r="D55" s="26" t="s">
        <v>58</v>
      </c>
      <c r="E55" s="26" t="s">
        <v>59</v>
      </c>
      <c r="F55" s="26" t="s">
        <v>5</v>
      </c>
      <c r="G55" s="27"/>
      <c r="H55" s="27"/>
      <c r="I55" s="27"/>
      <c r="J55" s="27">
        <v>0</v>
      </c>
      <c r="K55" s="27"/>
      <c r="L55" s="27">
        <v>-727.88572382206621</v>
      </c>
      <c r="M55" s="27"/>
      <c r="N55" s="27">
        <f t="shared" si="31"/>
        <v>-727.88572382206621</v>
      </c>
      <c r="O55" s="27"/>
      <c r="P55" s="17"/>
      <c r="Q55" s="27">
        <f t="shared" si="48"/>
        <v>-727.88572382206621</v>
      </c>
    </row>
    <row r="56" spans="1:25" x14ac:dyDescent="0.3">
      <c r="A56" s="26"/>
      <c r="B56" s="26"/>
      <c r="C56" s="22" t="s">
        <v>32</v>
      </c>
      <c r="D56" s="26" t="s">
        <v>62</v>
      </c>
      <c r="E56" s="26" t="s">
        <v>63</v>
      </c>
      <c r="F56" s="26" t="s">
        <v>5</v>
      </c>
      <c r="G56" s="27">
        <v>0</v>
      </c>
      <c r="H56" s="27">
        <v>-1185</v>
      </c>
      <c r="I56" s="27"/>
      <c r="J56" s="27">
        <f t="shared" si="47"/>
        <v>-1185</v>
      </c>
      <c r="K56" s="27"/>
      <c r="L56" s="27">
        <v>-1</v>
      </c>
      <c r="M56" s="27"/>
      <c r="N56" s="27">
        <f t="shared" si="31"/>
        <v>-1186</v>
      </c>
      <c r="O56" s="27"/>
      <c r="P56" s="17"/>
      <c r="Q56" s="27">
        <f t="shared" si="48"/>
        <v>-1186</v>
      </c>
    </row>
    <row r="57" spans="1:25" x14ac:dyDescent="0.3">
      <c r="A57" s="26"/>
      <c r="B57" s="26"/>
      <c r="C57" s="22" t="s">
        <v>32</v>
      </c>
      <c r="D57" s="50" t="s">
        <v>84</v>
      </c>
      <c r="E57" s="50" t="s">
        <v>85</v>
      </c>
      <c r="F57" s="26" t="s">
        <v>5</v>
      </c>
      <c r="G57" s="27"/>
      <c r="H57" s="27"/>
      <c r="I57" s="27"/>
      <c r="J57" s="27">
        <v>0</v>
      </c>
      <c r="K57" s="27">
        <v>-1593594</v>
      </c>
      <c r="L57" s="27"/>
      <c r="M57" s="27"/>
      <c r="N57" s="27">
        <f t="shared" ref="N57" si="51">SUM(J57:M57)</f>
        <v>-1593594</v>
      </c>
      <c r="O57" s="27"/>
      <c r="P57" s="17"/>
      <c r="Q57" s="27">
        <f t="shared" si="48"/>
        <v>-1593594</v>
      </c>
    </row>
    <row r="58" spans="1:25" x14ac:dyDescent="0.3">
      <c r="A58" s="26"/>
      <c r="B58" s="26"/>
      <c r="C58" s="22" t="s">
        <v>24</v>
      </c>
      <c r="D58" s="26" t="s">
        <v>17</v>
      </c>
      <c r="E58" s="26" t="s">
        <v>17</v>
      </c>
      <c r="F58" s="26" t="s">
        <v>5</v>
      </c>
      <c r="G58" s="27">
        <v>-2511858.536305001</v>
      </c>
      <c r="H58" s="27"/>
      <c r="I58" s="27"/>
      <c r="J58" s="27">
        <f t="shared" si="47"/>
        <v>-2511858.536305001</v>
      </c>
      <c r="K58" s="27"/>
      <c r="L58" s="27"/>
      <c r="M58" s="27"/>
      <c r="N58" s="27">
        <f t="shared" si="31"/>
        <v>-2511858.536305001</v>
      </c>
      <c r="O58" s="27"/>
      <c r="P58" s="17"/>
      <c r="Q58" s="27">
        <f t="shared" si="48"/>
        <v>-2511858.536305001</v>
      </c>
    </row>
    <row r="59" spans="1:25" x14ac:dyDescent="0.3">
      <c r="A59" s="26"/>
      <c r="B59" s="26"/>
      <c r="C59" s="22" t="s">
        <v>38</v>
      </c>
      <c r="D59" s="26" t="s">
        <v>17</v>
      </c>
      <c r="E59" s="26" t="s">
        <v>17</v>
      </c>
      <c r="F59" s="26" t="s">
        <v>6</v>
      </c>
      <c r="G59" s="27">
        <v>-486127.99644893286</v>
      </c>
      <c r="H59" s="27"/>
      <c r="I59" s="27"/>
      <c r="J59" s="27">
        <f t="shared" si="47"/>
        <v>-486127.99644893286</v>
      </c>
      <c r="K59" s="27"/>
      <c r="L59" s="27"/>
      <c r="M59" s="27"/>
      <c r="N59" s="27">
        <f t="shared" si="31"/>
        <v>-486127.99644893286</v>
      </c>
      <c r="O59" s="27"/>
      <c r="P59" s="17"/>
      <c r="Q59" s="27">
        <f t="shared" si="48"/>
        <v>-486127.99644893286</v>
      </c>
    </row>
    <row r="60" spans="1:25" x14ac:dyDescent="0.3">
      <c r="A60" s="28" t="s">
        <v>73</v>
      </c>
      <c r="B60" s="30"/>
      <c r="C60" s="23"/>
      <c r="D60" s="30"/>
      <c r="E60" s="30"/>
      <c r="F60" s="30"/>
      <c r="G60" s="31">
        <f>+SUBTOTAL(9, G61:G65)</f>
        <v>-1584000</v>
      </c>
      <c r="H60" s="31">
        <f t="shared" ref="H60:J60" si="52">+SUBTOTAL(9, H61:H65)</f>
        <v>0</v>
      </c>
      <c r="I60" s="31">
        <f t="shared" si="52"/>
        <v>130000</v>
      </c>
      <c r="J60" s="31">
        <f t="shared" si="52"/>
        <v>-1454000</v>
      </c>
      <c r="K60" s="31">
        <f t="shared" ref="K60" si="53">+SUBTOTAL(9, K61:K65)</f>
        <v>0</v>
      </c>
      <c r="L60" s="31">
        <f t="shared" ref="L60:N60" si="54">+SUBTOTAL(9, L61:L65)</f>
        <v>-1968992.5</v>
      </c>
      <c r="M60" s="31">
        <f t="shared" si="54"/>
        <v>440000</v>
      </c>
      <c r="N60" s="31">
        <f t="shared" si="54"/>
        <v>-2982992.5</v>
      </c>
      <c r="O60" s="31">
        <f t="shared" ref="O60" si="55">+SUBTOTAL(9, O61:O65)</f>
        <v>0</v>
      </c>
      <c r="P60" s="31">
        <f t="shared" ref="P60:Q60" si="56">+SUBTOTAL(9, P61:P65)</f>
        <v>0</v>
      </c>
      <c r="Q60" s="31">
        <f t="shared" si="56"/>
        <v>-2982992.5</v>
      </c>
    </row>
    <row r="61" spans="1:25" x14ac:dyDescent="0.3">
      <c r="A61" s="29" t="s">
        <v>44</v>
      </c>
      <c r="B61" s="30"/>
      <c r="C61" s="23"/>
      <c r="D61" s="30"/>
      <c r="E61" s="30"/>
      <c r="F61" s="30"/>
      <c r="G61" s="31">
        <f>+SUBTOTAL(9, G62:G65)</f>
        <v>-1584000</v>
      </c>
      <c r="H61" s="31">
        <f t="shared" ref="H61:J61" si="57">+SUBTOTAL(9, H62:H65)</f>
        <v>0</v>
      </c>
      <c r="I61" s="31">
        <f t="shared" si="57"/>
        <v>130000</v>
      </c>
      <c r="J61" s="31">
        <f t="shared" si="57"/>
        <v>-1454000</v>
      </c>
      <c r="K61" s="31">
        <f t="shared" ref="K61" si="58">+SUBTOTAL(9, K62:K65)</f>
        <v>0</v>
      </c>
      <c r="L61" s="31">
        <f t="shared" ref="L61:N61" si="59">+SUBTOTAL(9, L62:L65)</f>
        <v>-1968992.5</v>
      </c>
      <c r="M61" s="31">
        <f t="shared" si="59"/>
        <v>440000</v>
      </c>
      <c r="N61" s="31">
        <f t="shared" si="59"/>
        <v>-2982992.5</v>
      </c>
      <c r="O61" s="31">
        <f t="shared" ref="O61" si="60">+SUBTOTAL(9, O62:O65)</f>
        <v>0</v>
      </c>
      <c r="P61" s="31">
        <f t="shared" ref="P61:Q61" si="61">+SUBTOTAL(9, P62:P65)</f>
        <v>0</v>
      </c>
      <c r="Q61" s="31">
        <f t="shared" si="61"/>
        <v>-2982992.5</v>
      </c>
    </row>
    <row r="62" spans="1:25" x14ac:dyDescent="0.3">
      <c r="A62" s="61" t="s">
        <v>29</v>
      </c>
      <c r="B62" s="61"/>
      <c r="C62" s="23"/>
      <c r="D62" s="30"/>
      <c r="E62" s="30"/>
      <c r="F62" s="30"/>
      <c r="G62" s="31">
        <f t="shared" ref="G62:Q62" si="62">+SUBTOTAL(9, G63)</f>
        <v>-664000</v>
      </c>
      <c r="H62" s="31">
        <f t="shared" si="62"/>
        <v>0</v>
      </c>
      <c r="I62" s="31">
        <f t="shared" si="62"/>
        <v>60000</v>
      </c>
      <c r="J62" s="31">
        <f t="shared" si="62"/>
        <v>-604000</v>
      </c>
      <c r="K62" s="31">
        <f t="shared" si="62"/>
        <v>0</v>
      </c>
      <c r="L62" s="31">
        <f t="shared" si="62"/>
        <v>-1968992.5</v>
      </c>
      <c r="M62" s="31">
        <f t="shared" si="62"/>
        <v>440000</v>
      </c>
      <c r="N62" s="31">
        <f t="shared" si="62"/>
        <v>-2132992.5</v>
      </c>
      <c r="O62" s="31">
        <f t="shared" si="62"/>
        <v>0</v>
      </c>
      <c r="P62" s="31">
        <f t="shared" si="62"/>
        <v>0</v>
      </c>
      <c r="Q62" s="31">
        <f t="shared" si="62"/>
        <v>-2132992.5</v>
      </c>
    </row>
    <row r="63" spans="1:25" s="34" customFormat="1" x14ac:dyDescent="0.3">
      <c r="A63" s="32" t="s">
        <v>45</v>
      </c>
      <c r="B63" s="26" t="s">
        <v>46</v>
      </c>
      <c r="C63" s="22" t="s">
        <v>32</v>
      </c>
      <c r="D63" s="26" t="s">
        <v>33</v>
      </c>
      <c r="E63" s="26" t="s">
        <v>34</v>
      </c>
      <c r="F63" s="26" t="s">
        <v>47</v>
      </c>
      <c r="G63" s="33">
        <v>-664000</v>
      </c>
      <c r="H63" s="33"/>
      <c r="I63" s="27">
        <v>60000</v>
      </c>
      <c r="J63" s="27">
        <f t="shared" si="47"/>
        <v>-604000</v>
      </c>
      <c r="K63" s="27"/>
      <c r="L63" s="33">
        <v>-1968992.5</v>
      </c>
      <c r="M63" s="33">
        <f>-60000+500000</f>
        <v>440000</v>
      </c>
      <c r="N63" s="27">
        <f t="shared" si="31"/>
        <v>-2132992.5</v>
      </c>
      <c r="O63" s="27"/>
      <c r="P63" s="51"/>
      <c r="Q63" s="27">
        <f t="shared" ref="Q63" si="63">N63+O63+P63</f>
        <v>-2132992.5</v>
      </c>
      <c r="R63"/>
      <c r="S63"/>
      <c r="T63"/>
      <c r="U63"/>
      <c r="V63"/>
      <c r="W63"/>
      <c r="X63"/>
      <c r="Y63"/>
    </row>
    <row r="64" spans="1:25" s="34" customFormat="1" x14ac:dyDescent="0.3">
      <c r="A64" s="62" t="s">
        <v>35</v>
      </c>
      <c r="B64" s="62"/>
      <c r="C64" s="35"/>
      <c r="D64" s="35"/>
      <c r="E64" s="35"/>
      <c r="F64" s="35"/>
      <c r="G64" s="31">
        <f>+SUBTOTAL(9, G65)</f>
        <v>-920000</v>
      </c>
      <c r="H64" s="31">
        <f t="shared" ref="H64:Q64" si="64">+SUBTOTAL(9, H65)</f>
        <v>0</v>
      </c>
      <c r="I64" s="31">
        <f t="shared" si="64"/>
        <v>70000</v>
      </c>
      <c r="J64" s="31">
        <f t="shared" si="64"/>
        <v>-850000</v>
      </c>
      <c r="K64" s="31">
        <f t="shared" si="64"/>
        <v>0</v>
      </c>
      <c r="L64" s="31">
        <f t="shared" si="64"/>
        <v>0</v>
      </c>
      <c r="M64" s="31">
        <f t="shared" si="64"/>
        <v>0</v>
      </c>
      <c r="N64" s="31">
        <f t="shared" si="64"/>
        <v>-850000</v>
      </c>
      <c r="O64" s="31">
        <f t="shared" si="64"/>
        <v>0</v>
      </c>
      <c r="P64" s="31">
        <f t="shared" si="64"/>
        <v>0</v>
      </c>
      <c r="Q64" s="31">
        <f t="shared" si="64"/>
        <v>-850000</v>
      </c>
      <c r="R64" s="41"/>
      <c r="S64"/>
      <c r="T64"/>
      <c r="U64"/>
      <c r="V64"/>
      <c r="W64"/>
      <c r="X64"/>
      <c r="Y64"/>
    </row>
    <row r="65" spans="1:25" s="34" customFormat="1" ht="26.4" x14ac:dyDescent="0.3">
      <c r="A65" s="36" t="s">
        <v>48</v>
      </c>
      <c r="B65" s="37" t="s">
        <v>49</v>
      </c>
      <c r="C65" s="22" t="s">
        <v>32</v>
      </c>
      <c r="D65" s="26"/>
      <c r="E65" s="59"/>
      <c r="F65" s="26" t="s">
        <v>5</v>
      </c>
      <c r="G65" s="33">
        <v>-920000</v>
      </c>
      <c r="H65" s="33"/>
      <c r="I65" s="33">
        <v>70000</v>
      </c>
      <c r="J65" s="27">
        <f t="shared" si="47"/>
        <v>-850000</v>
      </c>
      <c r="K65" s="27"/>
      <c r="L65" s="42"/>
      <c r="M65" s="42"/>
      <c r="N65" s="27">
        <f t="shared" si="31"/>
        <v>-850000</v>
      </c>
      <c r="O65" s="27"/>
      <c r="P65" s="51"/>
      <c r="Q65" s="27">
        <f t="shared" ref="Q65" si="65">N65+O65+P65</f>
        <v>-850000</v>
      </c>
      <c r="R65"/>
      <c r="S65"/>
      <c r="T65"/>
      <c r="U65"/>
      <c r="V65"/>
      <c r="W65"/>
      <c r="X65"/>
      <c r="Y65"/>
    </row>
    <row r="66" spans="1:25" s="34" customFormat="1" x14ac:dyDescent="0.3">
      <c r="A66" s="29" t="s">
        <v>50</v>
      </c>
      <c r="B66" s="38"/>
      <c r="C66" s="39"/>
      <c r="D66" s="38"/>
      <c r="E66" s="38"/>
      <c r="F66" s="38"/>
      <c r="G66" s="31">
        <f>+SUBTOTAL(9, G67:G70)</f>
        <v>-3288880.4000000004</v>
      </c>
      <c r="H66" s="31">
        <f t="shared" ref="H66:Q66" si="66">+SUBTOTAL(9, H67:H70)</f>
        <v>0</v>
      </c>
      <c r="I66" s="31">
        <f t="shared" si="66"/>
        <v>0</v>
      </c>
      <c r="J66" s="31">
        <f t="shared" si="66"/>
        <v>-3288880.4000000004</v>
      </c>
      <c r="K66" s="31">
        <f t="shared" si="66"/>
        <v>0</v>
      </c>
      <c r="L66" s="31">
        <f t="shared" si="66"/>
        <v>0</v>
      </c>
      <c r="M66" s="31">
        <f t="shared" si="66"/>
        <v>0</v>
      </c>
      <c r="N66" s="31">
        <f t="shared" si="66"/>
        <v>-3288880.4000000004</v>
      </c>
      <c r="O66" s="31">
        <f t="shared" si="66"/>
        <v>0</v>
      </c>
      <c r="P66" s="31">
        <f t="shared" si="66"/>
        <v>0</v>
      </c>
      <c r="Q66" s="31">
        <f t="shared" si="66"/>
        <v>-3288880.4000000004</v>
      </c>
      <c r="R66"/>
      <c r="S66"/>
      <c r="T66"/>
      <c r="U66" s="41"/>
      <c r="V66" s="41"/>
      <c r="W66" s="41"/>
      <c r="X66" s="41"/>
      <c r="Y66" s="41"/>
    </row>
    <row r="67" spans="1:25" x14ac:dyDescent="0.3">
      <c r="A67" s="26" t="s">
        <v>20</v>
      </c>
      <c r="B67" s="26" t="s">
        <v>21</v>
      </c>
      <c r="C67" s="22" t="s">
        <v>22</v>
      </c>
      <c r="D67" s="26" t="s">
        <v>33</v>
      </c>
      <c r="E67" s="26" t="s">
        <v>34</v>
      </c>
      <c r="F67" s="26" t="s">
        <v>51</v>
      </c>
      <c r="G67" s="27">
        <v>-1636853.0760000001</v>
      </c>
      <c r="H67" s="27"/>
      <c r="I67" s="27"/>
      <c r="J67" s="27">
        <f t="shared" si="47"/>
        <v>-1636853.0760000001</v>
      </c>
      <c r="K67" s="27"/>
      <c r="L67" s="27"/>
      <c r="M67" s="27"/>
      <c r="N67" s="27">
        <f t="shared" si="31"/>
        <v>-1636853.0760000001</v>
      </c>
      <c r="O67" s="27"/>
      <c r="P67" s="51"/>
      <c r="Q67" s="27">
        <f t="shared" ref="Q67:Q70" si="67">N67+O67+P67</f>
        <v>-1636853.0760000001</v>
      </c>
      <c r="R67" s="41"/>
      <c r="S67" s="41"/>
      <c r="T67" s="41"/>
      <c r="U67" s="41"/>
      <c r="W67" s="41"/>
      <c r="X67" s="41"/>
    </row>
    <row r="68" spans="1:25" x14ac:dyDescent="0.3">
      <c r="A68" s="26"/>
      <c r="B68" s="26"/>
      <c r="C68" s="22" t="s">
        <v>22</v>
      </c>
      <c r="D68" s="26"/>
      <c r="E68" s="26"/>
      <c r="F68" s="26" t="s">
        <v>5</v>
      </c>
      <c r="G68" s="27">
        <v>-1343347.324</v>
      </c>
      <c r="H68" s="27"/>
      <c r="I68" s="27"/>
      <c r="J68" s="27">
        <f t="shared" si="47"/>
        <v>-1343347.324</v>
      </c>
      <c r="K68" s="27"/>
      <c r="L68" s="27"/>
      <c r="M68" s="27"/>
      <c r="N68" s="27">
        <f t="shared" si="31"/>
        <v>-1343347.324</v>
      </c>
      <c r="O68" s="27"/>
      <c r="P68" s="17"/>
      <c r="Q68" s="27">
        <f t="shared" si="67"/>
        <v>-1343347.324</v>
      </c>
      <c r="S68" s="41"/>
      <c r="T68" s="41"/>
      <c r="U68" s="41"/>
      <c r="W68" s="41"/>
      <c r="X68" s="41"/>
    </row>
    <row r="69" spans="1:25" x14ac:dyDescent="0.3">
      <c r="A69" s="26"/>
      <c r="B69" s="26"/>
      <c r="C69" s="22" t="s">
        <v>26</v>
      </c>
      <c r="D69" s="26" t="s">
        <v>33</v>
      </c>
      <c r="E69" s="26" t="s">
        <v>34</v>
      </c>
      <c r="F69" s="26" t="s">
        <v>4</v>
      </c>
      <c r="G69" s="27">
        <v>-20000</v>
      </c>
      <c r="H69" s="27"/>
      <c r="I69" s="27"/>
      <c r="J69" s="27">
        <f t="shared" si="47"/>
        <v>-20000</v>
      </c>
      <c r="K69" s="27"/>
      <c r="L69" s="27"/>
      <c r="M69" s="27"/>
      <c r="N69" s="27">
        <f t="shared" si="31"/>
        <v>-20000</v>
      </c>
      <c r="O69" s="27"/>
      <c r="P69" s="17"/>
      <c r="Q69" s="27">
        <f t="shared" si="67"/>
        <v>-20000</v>
      </c>
    </row>
    <row r="70" spans="1:25" x14ac:dyDescent="0.3">
      <c r="A70" s="26"/>
      <c r="B70" s="26"/>
      <c r="C70" s="22" t="s">
        <v>26</v>
      </c>
      <c r="D70" s="26" t="s">
        <v>17</v>
      </c>
      <c r="E70" s="26" t="s">
        <v>17</v>
      </c>
      <c r="F70" s="26" t="s">
        <v>5</v>
      </c>
      <c r="G70" s="27">
        <v>-288680</v>
      </c>
      <c r="H70" s="27"/>
      <c r="I70" s="27"/>
      <c r="J70" s="27">
        <f t="shared" si="47"/>
        <v>-288680</v>
      </c>
      <c r="K70" s="27"/>
      <c r="L70" s="27"/>
      <c r="M70" s="27"/>
      <c r="N70" s="27">
        <f t="shared" si="31"/>
        <v>-288680</v>
      </c>
      <c r="O70" s="27"/>
      <c r="P70" s="17"/>
      <c r="Q70" s="27">
        <f t="shared" si="67"/>
        <v>-288680</v>
      </c>
    </row>
    <row r="71" spans="1:25" ht="14.4" customHeight="1" x14ac:dyDescent="0.3"/>
    <row r="72" spans="1:25" ht="14.4" customHeight="1" x14ac:dyDescent="0.3">
      <c r="A72" s="66" t="s">
        <v>70</v>
      </c>
      <c r="B72" s="67"/>
      <c r="C72" s="67"/>
      <c r="D72" s="67"/>
      <c r="E72" s="67"/>
      <c r="F72" s="67"/>
      <c r="G72" s="67"/>
      <c r="H72" s="67"/>
      <c r="I72" s="67"/>
      <c r="J72" s="67"/>
      <c r="K72" s="67"/>
      <c r="L72" s="67"/>
      <c r="M72" s="67"/>
      <c r="N72" s="67"/>
      <c r="O72" s="67"/>
      <c r="P72" s="67"/>
      <c r="Q72" s="67"/>
    </row>
    <row r="73" spans="1:25" x14ac:dyDescent="0.3">
      <c r="A73" s="67"/>
      <c r="B73" s="67"/>
      <c r="C73" s="67"/>
      <c r="D73" s="67"/>
      <c r="E73" s="67"/>
      <c r="F73" s="67"/>
      <c r="G73" s="67"/>
      <c r="H73" s="67"/>
      <c r="I73" s="67"/>
      <c r="J73" s="67"/>
      <c r="K73" s="67"/>
      <c r="L73" s="67"/>
      <c r="M73" s="67"/>
      <c r="N73" s="67"/>
      <c r="O73" s="67"/>
      <c r="P73" s="67"/>
      <c r="Q73" s="67"/>
    </row>
    <row r="74" spans="1:25" x14ac:dyDescent="0.3">
      <c r="A74" s="40"/>
      <c r="B74" s="40"/>
      <c r="C74" s="40"/>
      <c r="D74" s="40"/>
      <c r="E74" s="40"/>
      <c r="F74" s="40"/>
      <c r="G74" s="40"/>
      <c r="H74" s="40"/>
      <c r="I74" s="40"/>
    </row>
  </sheetData>
  <mergeCells count="9">
    <mergeCell ref="A72:Q73"/>
    <mergeCell ref="E2:Q3"/>
    <mergeCell ref="A62:B62"/>
    <mergeCell ref="A64:B64"/>
    <mergeCell ref="A17:B17"/>
    <mergeCell ref="A21:B21"/>
    <mergeCell ref="A22:B22"/>
    <mergeCell ref="A23:B23"/>
    <mergeCell ref="A33:B33"/>
  </mergeCells>
  <phoneticPr fontId="19" type="noConversion"/>
  <pageMargins left="0.70866141732283472" right="0.70866141732283472" top="0.74803149606299213" bottom="0.74803149606299213" header="0.31496062992125984" footer="0.31496062992125984"/>
  <pageSetup paperSize="9" scale="86" fitToHeight="0" orientation="landscape" r:id="rId1"/>
  <headerFooter>
    <oddFooter>Lk &amp;P &amp;N-st</oddFooter>
  </headerFooter>
  <customProperties>
    <customPr name="EpmWorksheetKeyString_GUID" r:id="rId2"/>
  </customPropertie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Lisa 3 RIA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Krista Fazijev</dc:creator>
  <cp:lastModifiedBy>Helena Siemann</cp:lastModifiedBy>
  <cp:lastPrinted>2022-12-30T15:20:37Z</cp:lastPrinted>
  <dcterms:created xsi:type="dcterms:W3CDTF">2022-12-29T15:28:09Z</dcterms:created>
  <dcterms:modified xsi:type="dcterms:W3CDTF">2023-12-13T12:17:31Z</dcterms:modified>
</cp:coreProperties>
</file>